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600" windowWidth="20730" windowHeight="11760"/>
  </bookViews>
  <sheets>
    <sheet name="лебедки эл." sheetId="2" r:id="rId1"/>
    <sheet name="тали эл. (РФ)" sheetId="1" r:id="rId2"/>
    <sheet name="тали руч.(РФ)" sheetId="3" r:id="rId3"/>
    <sheet name="Тали цепные Болгария" sheetId="4" r:id="rId4"/>
    <sheet name="тали руч.(Польша)" sheetId="5" r:id="rId5"/>
    <sheet name="МТМ и лебедки руч." sheetId="6" r:id="rId6"/>
    <sheet name="запчасти" sheetId="7" r:id="rId7"/>
    <sheet name="автолебедки" sheetId="8" r:id="rId8"/>
    <sheet name="Домкраты реечные" sheetId="9" r:id="rId9"/>
    <sheet name="Тали Болгария" sheetId="10" r:id="rId10"/>
    <sheet name="Тали ВБИ Болгария" sheetId="11" r:id="rId11"/>
    <sheet name="Запчасти Болгария" sheetId="12" r:id="rId12"/>
    <sheet name="Редукторы" sheetId="13" r:id="rId13"/>
    <sheet name="Тормоза крановые" sheetId="14" r:id="rId14"/>
  </sheets>
  <calcPr calcId="124519"/>
</workbook>
</file>

<file path=xl/calcChain.xml><?xml version="1.0" encoding="utf-8"?>
<calcChain xmlns="http://schemas.openxmlformats.org/spreadsheetml/2006/main">
  <c r="A8" i="9"/>
  <c r="A6"/>
  <c r="A5"/>
  <c r="A3"/>
  <c r="A19" i="8"/>
  <c r="A18"/>
  <c r="A17"/>
  <c r="A16"/>
  <c r="A15"/>
  <c r="A14"/>
  <c r="A13"/>
  <c r="A12"/>
  <c r="A11"/>
  <c r="A10"/>
  <c r="A9"/>
  <c r="A8"/>
  <c r="A7"/>
  <c r="A6"/>
  <c r="A5"/>
  <c r="A4"/>
  <c r="B171" i="7"/>
  <c r="B169"/>
  <c r="B162"/>
  <c r="B158"/>
  <c r="B157"/>
  <c r="B152"/>
  <c r="B147"/>
  <c r="B144"/>
  <c r="B138"/>
  <c r="B136"/>
  <c r="B121"/>
  <c r="B108"/>
  <c r="B90"/>
  <c r="B88"/>
  <c r="B75"/>
  <c r="B73"/>
  <c r="B72"/>
  <c r="B63"/>
  <c r="B61"/>
  <c r="B56"/>
  <c r="B53"/>
  <c r="B52"/>
  <c r="B50"/>
  <c r="B49"/>
  <c r="B47"/>
  <c r="B43"/>
  <c r="B33"/>
  <c r="B26"/>
  <c r="B25"/>
  <c r="B24"/>
  <c r="B23"/>
  <c r="B19"/>
  <c r="B18"/>
  <c r="B17"/>
  <c r="B15"/>
  <c r="B14"/>
  <c r="B13"/>
  <c r="B12"/>
  <c r="B11"/>
  <c r="B5"/>
  <c r="B3"/>
  <c r="A77" i="2"/>
</calcChain>
</file>

<file path=xl/sharedStrings.xml><?xml version="1.0" encoding="utf-8"?>
<sst xmlns="http://schemas.openxmlformats.org/spreadsheetml/2006/main" count="1848" uniqueCount="1002">
  <si>
    <t xml:space="preserve"> ООО "Барнаульские тали"</t>
  </si>
  <si>
    <t>тел/факс (3852) 770-663, тел. (3852) 39-88-46, 39-88-47</t>
  </si>
  <si>
    <t>8-800-700-88-47 (Звонок по России бесплатный)</t>
  </si>
  <si>
    <t xml:space="preserve"> ПРАЙС-ЛИСТ НА  ТАЛИ ЭЛЕКТРИЧЕСКИЕ СЕРИИ "Т" </t>
  </si>
  <si>
    <t>производство</t>
  </si>
  <si>
    <t>грузоподъёмность</t>
  </si>
  <si>
    <t>обозначание
эл. тали</t>
  </si>
  <si>
    <t>ТАЛИ РУЧНЫЕ ШЕСТЕРЕННЫЕ ЦЕПНЫЕ И КОШКИ</t>
  </si>
  <si>
    <t xml:space="preserve"> ЛЕБЕДКИ    ЭЛЕКТРИЧЕСКИЕ</t>
  </si>
  <si>
    <t>высота подъёма (м)</t>
  </si>
  <si>
    <t>Масса (кг) нетто\брутто</t>
  </si>
  <si>
    <t>тел/факс (3852) 770-663, тел. (3852) 39-88-46, 39-88-47  8-800-700-88-47 (Звонок по России бесплатный)</t>
  </si>
  <si>
    <t>Скор.  подъёма (м\с)</t>
  </si>
  <si>
    <t>Цена с НДС (руб.)</t>
  </si>
  <si>
    <t>Грузоподъемность</t>
  </si>
  <si>
    <t>ВБИ
 Цена с НДС (руб.)</t>
  </si>
  <si>
    <t>Высота подъема</t>
  </si>
  <si>
    <t>СТАЦИОНАРНЫЕ</t>
  </si>
  <si>
    <t>ПЕРЕДВИЖНЫЕ</t>
  </si>
  <si>
    <t>КОШКИ</t>
  </si>
  <si>
    <t>ЛЕБЕДКИ ЭЛЕКТРИЧЕСКИЕ ДЛЯ ПОДЪЕМНО-ТРАНСПОРТНЫХ РАБОТ</t>
  </si>
  <si>
    <t>г. Барнаул</t>
  </si>
  <si>
    <t>ТРШСМ</t>
  </si>
  <si>
    <t>0,25 тн.</t>
  </si>
  <si>
    <t>ТРШСК</t>
  </si>
  <si>
    <t xml:space="preserve">ТРШСп </t>
  </si>
  <si>
    <t>ТРШБМ</t>
  </si>
  <si>
    <t>ТРШБК</t>
  </si>
  <si>
    <t>ТРШБп*</t>
  </si>
  <si>
    <t>ТРШБМУ* малая строит высота</t>
  </si>
  <si>
    <t>Т 025-511</t>
  </si>
  <si>
    <t>Тип А</t>
  </si>
  <si>
    <t>Тип Б</t>
  </si>
  <si>
    <t>0,5 т</t>
  </si>
  <si>
    <t>№ п/п</t>
  </si>
  <si>
    <t>3 м</t>
  </si>
  <si>
    <t>Модель</t>
  </si>
  <si>
    <t>Питание, В</t>
  </si>
  <si>
    <t>г/п, тн.</t>
  </si>
  <si>
    <t>Канатоемкость барабана, м.</t>
  </si>
  <si>
    <t xml:space="preserve">   каната, мм.</t>
  </si>
  <si>
    <t>V, м/с</t>
  </si>
  <si>
    <t>Р,  кВт</t>
  </si>
  <si>
    <t>Поставка</t>
  </si>
  <si>
    <t>Цена, руб с НДС</t>
  </si>
  <si>
    <t>ТЛ-12А</t>
  </si>
  <si>
    <t>50/55</t>
  </si>
  <si>
    <t>6 м</t>
  </si>
  <si>
    <t>по заявке</t>
  </si>
  <si>
    <t xml:space="preserve">9 м </t>
  </si>
  <si>
    <t>12 м</t>
  </si>
  <si>
    <t>1,0 т</t>
  </si>
  <si>
    <t>б/каната</t>
  </si>
  <si>
    <t>ТЛ-12Б</t>
  </si>
  <si>
    <t>ТЛ-16Т</t>
  </si>
  <si>
    <t>ТЛ-16А</t>
  </si>
  <si>
    <t>ТЛ-16М</t>
  </si>
  <si>
    <t>2,0 т</t>
  </si>
  <si>
    <t>ТЛ-14А</t>
  </si>
  <si>
    <t>3,2 т</t>
  </si>
  <si>
    <t>Т 025-521</t>
  </si>
  <si>
    <t>ТЛЧ-14А</t>
  </si>
  <si>
    <t>5,0 т</t>
  </si>
  <si>
    <t>ТЛ-14Б</t>
  </si>
  <si>
    <t>ТЛЧ-14Б</t>
  </si>
  <si>
    <t>У5120.60</t>
  </si>
  <si>
    <t>УЧ5120.60</t>
  </si>
  <si>
    <t>ТЭЛ-1</t>
  </si>
  <si>
    <t>10,0 т</t>
  </si>
  <si>
    <t>У51200.60</t>
  </si>
  <si>
    <t>ТЛЧ-1</t>
  </si>
  <si>
    <t>ТЛ-9А-1</t>
  </si>
  <si>
    <t>65/72</t>
  </si>
  <si>
    <t>ТЭЛ-2</t>
  </si>
  <si>
    <t>ТАЛИ РУЧНЫЕ РЫЧАЖНЫЕ</t>
  </si>
  <si>
    <t>ТАЛИ РУЧНЫЕ ШЕСТЕРЕННЫЕ И КОШКИ ВЗРЫВОБЕЗОПАСНЫЕ</t>
  </si>
  <si>
    <t>Грузо-подъем-ность</t>
  </si>
  <si>
    <t>ТРШСР</t>
  </si>
  <si>
    <t>ТРШСРп</t>
  </si>
  <si>
    <t>Тали изготовленные во взрывобезопасном исполнении Ex (маркировка- IIGb c T3), имеют уровень защиты Gb согласно ГОСТ 31441.1-2011. Разрешена эксплуатация во взрывоопасных зонах классов 1 и 2 по ГОСТ IEC 60079-10-1-2011 (ВIа, ВIIа, BIг по ПУЭ-7), в которых возможно образование взрывоопасных смесей категории IIA, IIB, IIC и температурных групп Т1, Т2, Т3</t>
  </si>
  <si>
    <t>ТЛЧ-2</t>
  </si>
  <si>
    <t>0,5 тн.</t>
  </si>
  <si>
    <t>ТЭЛ-3,2</t>
  </si>
  <si>
    <t>Т 050-511</t>
  </si>
  <si>
    <t>ТЭЛ-3,5</t>
  </si>
  <si>
    <t>г. Ульяновск</t>
  </si>
  <si>
    <t>0,5 тн</t>
  </si>
  <si>
    <t>ТЭЛ-5</t>
  </si>
  <si>
    <t>ТЭ 050-5110</t>
  </si>
  <si>
    <t xml:space="preserve">  6,3 м</t>
  </si>
  <si>
    <t>ТЭЛ-5А</t>
  </si>
  <si>
    <t>ТРШСп   IIGb c T3</t>
  </si>
  <si>
    <t>ТРШБп  IIGb c T3</t>
  </si>
  <si>
    <t>ТРШБУп IIGb c Т3</t>
  </si>
  <si>
    <t>ТРШСРп  IIGb c T3</t>
  </si>
  <si>
    <t>Кошки тип А</t>
  </si>
  <si>
    <t>Кошки тип Б</t>
  </si>
  <si>
    <t>0,75т</t>
  </si>
  <si>
    <t>ТЛ-7А.II</t>
  </si>
  <si>
    <t>ТЛ-7Б-1</t>
  </si>
  <si>
    <t>ТЭ 050-5210</t>
  </si>
  <si>
    <t>12,5 м</t>
  </si>
  <si>
    <t>ТЛ-7А-1(2 скор)</t>
  </si>
  <si>
    <t>ЛП-2,5 папильон</t>
  </si>
  <si>
    <t>ЛР-5 (рамопод)</t>
  </si>
  <si>
    <t>ЛП-5 (папильон)</t>
  </si>
  <si>
    <t>ЛП-5 с 2-мя торм.</t>
  </si>
  <si>
    <t>ТЭЛ-6</t>
  </si>
  <si>
    <t>ТЭЛ-7</t>
  </si>
  <si>
    <t>ТЭЛ-8</t>
  </si>
  <si>
    <t>ЛР-8</t>
  </si>
  <si>
    <t>договор.</t>
  </si>
  <si>
    <t>ТЭ 050-5310</t>
  </si>
  <si>
    <t>ЛП-8</t>
  </si>
  <si>
    <t>ТЛ-8А</t>
  </si>
  <si>
    <t>20 м</t>
  </si>
  <si>
    <t>ТЛ-10А</t>
  </si>
  <si>
    <t>ТЛ-15А</t>
  </si>
  <si>
    <t>ТЭЛ-10.4</t>
  </si>
  <si>
    <t>ТЭЛ-10Б.2</t>
  </si>
  <si>
    <t>ТЭЛ-10Б.1</t>
  </si>
  <si>
    <t>ТЭЛ-10Д</t>
  </si>
  <si>
    <t>0,29+0,075</t>
  </si>
  <si>
    <t>45+15</t>
  </si>
  <si>
    <t>ТЭЛ-15</t>
  </si>
  <si>
    <t>ТЭЛ-20</t>
  </si>
  <si>
    <t>ТЛ-20</t>
  </si>
  <si>
    <t>1,5т</t>
  </si>
  <si>
    <t>ТЛ-25</t>
  </si>
  <si>
    <t>ЛЕБЕДКИ ЭЛЕКТРИЧЕСКИЕ МАНЕВРОВЫЕ</t>
  </si>
  <si>
    <t>ТЭ 050-5410</t>
  </si>
  <si>
    <t>25 м</t>
  </si>
  <si>
    <t>ТЭ 050-5510</t>
  </si>
  <si>
    <t>32 м</t>
  </si>
  <si>
    <t>ТЭ 050-5610</t>
  </si>
  <si>
    <t>36 м</t>
  </si>
  <si>
    <t>масса груза в вагонах, тн.</t>
  </si>
  <si>
    <t>Диаметр каната</t>
  </si>
  <si>
    <t>3,0т</t>
  </si>
  <si>
    <t>#ERROR!</t>
  </si>
  <si>
    <t>ТЛ-8Б.3 (маневровая, двухбарабанная)</t>
  </si>
  <si>
    <t>220/230</t>
  </si>
  <si>
    <t>22,5/6,9</t>
  </si>
  <si>
    <t>0,035/0,38</t>
  </si>
  <si>
    <t>ЛЭМ-8ЭII</t>
  </si>
  <si>
    <t>25,5/9,1</t>
  </si>
  <si>
    <t>0,0696/0,438</t>
  </si>
  <si>
    <t xml:space="preserve">ЛЭМ-10 (маневровая, двухбарабанная) </t>
  </si>
  <si>
    <t>250/250</t>
  </si>
  <si>
    <t>28,0/11,0</t>
  </si>
  <si>
    <t>0,06/0,38</t>
  </si>
  <si>
    <t xml:space="preserve">ЛЭМ-15 (маневровая, двухбарабанная) </t>
  </si>
  <si>
    <t>32/11</t>
  </si>
  <si>
    <t>0,06/0,64</t>
  </si>
  <si>
    <t xml:space="preserve">ЛЭМ-20 (маневровая, двухбарабанная) </t>
  </si>
  <si>
    <t>365/730</t>
  </si>
  <si>
    <t>36,5/15</t>
  </si>
  <si>
    <t>0,064/0,54</t>
  </si>
  <si>
    <t>1 тн</t>
  </si>
  <si>
    <t>ТЭ 100-5110</t>
  </si>
  <si>
    <t>184/216</t>
  </si>
  <si>
    <t>ТЭ 100-5210</t>
  </si>
  <si>
    <t>12,5м</t>
  </si>
  <si>
    <t>217/228</t>
  </si>
  <si>
    <t>ЛЭМ-5Ш2</t>
  </si>
  <si>
    <t>2 тн</t>
  </si>
  <si>
    <t>ТЭ 200-5110</t>
  </si>
  <si>
    <t>6,3 м</t>
  </si>
  <si>
    <t>-</t>
  </si>
  <si>
    <t>ТЭ 200-5210</t>
  </si>
  <si>
    <t>с канатом 460м.</t>
  </si>
  <si>
    <t>договорная</t>
  </si>
  <si>
    <t>ЛЭМ-10 Пл</t>
  </si>
  <si>
    <t>ТАЛИ РУЧНЫЕ ШЕСТЕРЕННЫЕ C УКОРОЧЕННОЙ СТРОИТЕЛЬНОЙ ВЫСОТОЙ</t>
  </si>
  <si>
    <t>Н=2,5 м</t>
  </si>
  <si>
    <t>с канатом 500м.</t>
  </si>
  <si>
    <t>ЛМ-71</t>
  </si>
  <si>
    <t>100 м</t>
  </si>
  <si>
    <t>ЛМ-140</t>
  </si>
  <si>
    <t>Т 200-511</t>
  </si>
  <si>
    <t>ЛЕБЕДКИ КРАНОВЫЕ</t>
  </si>
  <si>
    <t>0,16(0,02)</t>
  </si>
  <si>
    <t>Н=4,5 м</t>
  </si>
  <si>
    <t>Н=6,0 м</t>
  </si>
  <si>
    <t>ВТЭ 200-511</t>
  </si>
  <si>
    <t>Н=9,0 м</t>
  </si>
  <si>
    <t>2,5 т</t>
  </si>
  <si>
    <t>Т 200-521</t>
  </si>
  <si>
    <t>Л-600.4А, грузовая</t>
  </si>
  <si>
    <t>4,5/5</t>
  </si>
  <si>
    <t>ВТЭ 200-521</t>
  </si>
  <si>
    <t>без двигателем</t>
  </si>
  <si>
    <t>с двигателя</t>
  </si>
  <si>
    <t>Т 200-531</t>
  </si>
  <si>
    <t>ВТЭ 200-531</t>
  </si>
  <si>
    <t>Т 200-541</t>
  </si>
  <si>
    <t>ВТЭ 200-541</t>
  </si>
  <si>
    <t>Т 200-551</t>
  </si>
  <si>
    <t>ВТЭ 200-551</t>
  </si>
  <si>
    <t>48 м</t>
  </si>
  <si>
    <t>Т 200-561</t>
  </si>
  <si>
    <t>56 м</t>
  </si>
  <si>
    <t>ВТЭ 200-561</t>
  </si>
  <si>
    <t>3,2 тн</t>
  </si>
  <si>
    <t>Т 320-511</t>
  </si>
  <si>
    <t xml:space="preserve"> 6,3 м</t>
  </si>
  <si>
    <t>Л-600.6Б, стреловая</t>
  </si>
  <si>
    <t>ВТЭ 320-511</t>
  </si>
  <si>
    <t xml:space="preserve">Т А Л И   Р У Ч Н Ы Е   Ч Е Р В Я Ч Н Ы Е </t>
  </si>
  <si>
    <t>Т 320-521</t>
  </si>
  <si>
    <t>ВТЭ 320-521</t>
  </si>
  <si>
    <t>Т 320-531</t>
  </si>
  <si>
    <t>ВТЭ 320-531</t>
  </si>
  <si>
    <t>Т 320-541</t>
  </si>
  <si>
    <t>ВТЭ 320-541</t>
  </si>
  <si>
    <t>Т 320-551</t>
  </si>
  <si>
    <t>ВТЭ 320-551</t>
  </si>
  <si>
    <t>ТАЛИ РУЧНЫЕ ЧЕРВЯЧНЫЕ СТАЦИОНАРНЫЕ (ТРЧС)</t>
  </si>
  <si>
    <t>0,16;0,32</t>
  </si>
  <si>
    <t>Т 320-561</t>
  </si>
  <si>
    <t>ВТЭ 320-561</t>
  </si>
  <si>
    <t xml:space="preserve"> 5 тн</t>
  </si>
  <si>
    <t xml:space="preserve">КБ.572.29А, грузовая, для лесопогрузчика. </t>
  </si>
  <si>
    <t>Г/П, тн.</t>
  </si>
  <si>
    <t>Н 3м.</t>
  </si>
  <si>
    <t>Т 500-511</t>
  </si>
  <si>
    <t>0,08(0,01)</t>
  </si>
  <si>
    <t>ВТЭ 500-511</t>
  </si>
  <si>
    <t>цена, руб.</t>
  </si>
  <si>
    <t>Н 6м.</t>
  </si>
  <si>
    <t>ЛЕБЕДКИ ЭЛЕКТРИЧЕСКИЕ МОНТАЖНЫЕ</t>
  </si>
  <si>
    <t>Т 500-521</t>
  </si>
  <si>
    <t>9 м</t>
  </si>
  <si>
    <t>Н 9м.</t>
  </si>
  <si>
    <t>ВТЭ 500-521</t>
  </si>
  <si>
    <t>Т 500-531</t>
  </si>
  <si>
    <t>Н 12м.</t>
  </si>
  <si>
    <t>16 м</t>
  </si>
  <si>
    <t>0,1(0,0125)</t>
  </si>
  <si>
    <t>ВТЭ 500-531</t>
  </si>
  <si>
    <t>18 м</t>
  </si>
  <si>
    <t>Т 500-541</t>
  </si>
  <si>
    <t>24 м</t>
  </si>
  <si>
    <t>ВТЭ 500-541</t>
  </si>
  <si>
    <t>28 м</t>
  </si>
  <si>
    <t>Р, кВт</t>
  </si>
  <si>
    <t>Вес, кг.</t>
  </si>
  <si>
    <t>Цена, руб</t>
  </si>
  <si>
    <t>ЛМ-0,25</t>
  </si>
  <si>
    <t>ЛМЧ-0,25</t>
  </si>
  <si>
    <t>ЛМ-0,35</t>
  </si>
  <si>
    <t>ЛМЧ-0,4</t>
  </si>
  <si>
    <t>ЛМ-0,5</t>
  </si>
  <si>
    <t>ЛМЧ-0,5</t>
  </si>
  <si>
    <t>ЛМ-1</t>
  </si>
  <si>
    <t>ЛМ-1,5</t>
  </si>
  <si>
    <t>ЛМ-2</t>
  </si>
  <si>
    <t>ЛМ-2,5</t>
  </si>
  <si>
    <t>ЛМ-3,2 (МТКФ)</t>
  </si>
  <si>
    <t>Т 500-551</t>
  </si>
  <si>
    <t>ЛМ-3,2 (АИР)</t>
  </si>
  <si>
    <t>ЛМ-5</t>
  </si>
  <si>
    <t>6,3тн</t>
  </si>
  <si>
    <t>ЛМ-8А-250</t>
  </si>
  <si>
    <t>ЛМ-10А-415</t>
  </si>
  <si>
    <t>0,08/0,1</t>
  </si>
  <si>
    <t>ЛМ-15А</t>
  </si>
  <si>
    <t>Т 630-511</t>
  </si>
  <si>
    <t>ВТЭ 630-511</t>
  </si>
  <si>
    <t>Т 630-521</t>
  </si>
  <si>
    <t>Т 630-531</t>
  </si>
  <si>
    <t>Т 630-541</t>
  </si>
  <si>
    <t>ТАЛИ РУЧНЫЕ ЧЕРВЯЧНЫЕ ПЕРЕДВИЖНЫЕ (ТРЧП)</t>
  </si>
  <si>
    <t>ЛЕБЕДКИ СТРОИТЕЛЬНЫЕ МОНТАЖНЫЕ</t>
  </si>
  <si>
    <t>V, м/мин</t>
  </si>
  <si>
    <t>Питание В</t>
  </si>
  <si>
    <t>Масса, кг</t>
  </si>
  <si>
    <t>KDJ-200E</t>
  </si>
  <si>
    <t>ТАЛИ РУЧНЫЕ ЧЕРВЯЧНЫЕ СТАЦИОНАРНЫЕ (ТРЧС) исполнение ВБИ</t>
  </si>
  <si>
    <t>10 тн</t>
  </si>
  <si>
    <t>10-15</t>
  </si>
  <si>
    <t>Т 1000-511</t>
  </si>
  <si>
    <t>ВТЭ 1000-511</t>
  </si>
  <si>
    <t>Т 1000-521</t>
  </si>
  <si>
    <t>ВТЭ 1000-521</t>
  </si>
  <si>
    <t>Т 1000-531</t>
  </si>
  <si>
    <t>2Т 1000-20</t>
  </si>
  <si>
    <t>ВТЭ 1000-531</t>
  </si>
  <si>
    <t>KDJ-300E</t>
  </si>
  <si>
    <t>2Т 1000-24</t>
  </si>
  <si>
    <t>ВТЭ 1000-541</t>
  </si>
  <si>
    <t>2Т 1000-28</t>
  </si>
  <si>
    <t>2Т 1000-32</t>
  </si>
  <si>
    <t>2Т 1000-36</t>
  </si>
  <si>
    <t>2Т 1000-42</t>
  </si>
  <si>
    <t>42 м</t>
  </si>
  <si>
    <t>ТАЛИ РУЧНЫЕ ЧЕРВЯЧНЫЕ ПЕРЕДВИЖНЫЕ (ТРЧП) исполнение ВБИ</t>
  </si>
  <si>
    <t>2Т 1000-48</t>
  </si>
  <si>
    <t>2Т 1000-55</t>
  </si>
  <si>
    <t>55 м</t>
  </si>
  <si>
    <t>Цены указаны на тали предназначенные для эксплуатации при t окр. ср. от -20С до +40С. При t окр.ср. от -40С до +40С стоимость выше на 10%
Стоимость талей с дополнительной скоростью на механизме подъема (частотник) от 2 тн. до 5 тн. цена выше на 68638,00 руб.  от 6,3 тн. до 10 тн выше на 83318,00 руб.
Стоимость талей с дополнительной скоростью на механизме передвижения (частотник) от 2 тн. до 10 тн. цена выше на 35000 руб.  
с тормозом на механизме передвижения 2 тн. и 3,2 тн, 5 тн. выше на 10000,00 руб.
Крановое исполнение + 2000 руб.</t>
  </si>
  <si>
    <t>KDJ-500E1</t>
  </si>
  <si>
    <t>12-18</t>
  </si>
  <si>
    <t>KDJ-1000E1</t>
  </si>
  <si>
    <t>JK-1</t>
  </si>
  <si>
    <t>34</t>
  </si>
  <si>
    <t>Тали цепные электрические Балканское Эхо, Болгария</t>
  </si>
  <si>
    <t>Тип</t>
  </si>
  <si>
    <t>Исполнение</t>
  </si>
  <si>
    <t>Г/п (кг)</t>
  </si>
  <si>
    <t>Скорость подъема, м/мин</t>
  </si>
  <si>
    <t>Скорость передвижения</t>
  </si>
  <si>
    <t>Высота подъема, м</t>
  </si>
  <si>
    <t>3.2м</t>
  </si>
  <si>
    <t>6.4м</t>
  </si>
  <si>
    <t>9.0м</t>
  </si>
  <si>
    <t>12.0м</t>
  </si>
  <si>
    <t>ВE011М</t>
  </si>
  <si>
    <t>на пальцах</t>
  </si>
  <si>
    <t>---</t>
  </si>
  <si>
    <t>ВE031М</t>
  </si>
  <si>
    <t>на крюке</t>
  </si>
  <si>
    <t>8.0/2.4</t>
  </si>
  <si>
    <t>ВE051М</t>
  </si>
  <si>
    <t>холостая тележка</t>
  </si>
  <si>
    <t>ВE071М</t>
  </si>
  <si>
    <t>ручной привод тележки</t>
  </si>
  <si>
    <t>ВE091М</t>
  </si>
  <si>
    <t>электрическая тележка</t>
  </si>
  <si>
    <t>ВE021М</t>
  </si>
  <si>
    <t>ВE041М</t>
  </si>
  <si>
    <t>4.0/1.2</t>
  </si>
  <si>
    <t>ВE061М</t>
  </si>
  <si>
    <t>ВE081М</t>
  </si>
  <si>
    <t>ВE101М</t>
  </si>
  <si>
    <t>ВE012М</t>
  </si>
  <si>
    <t>ВE032М</t>
  </si>
  <si>
    <t>ВE052М</t>
  </si>
  <si>
    <t>ВE072М</t>
  </si>
  <si>
    <t>ВE092М</t>
  </si>
  <si>
    <t>ВE022М</t>
  </si>
  <si>
    <t>ВE042М</t>
  </si>
  <si>
    <t>ВE062М</t>
  </si>
  <si>
    <t>ВE082М</t>
  </si>
  <si>
    <t>ВE102М</t>
  </si>
  <si>
    <t>ВE013М</t>
  </si>
  <si>
    <t>ВE033М</t>
  </si>
  <si>
    <t>ВE053М</t>
  </si>
  <si>
    <t>ВE073М</t>
  </si>
  <si>
    <t>ВE093М</t>
  </si>
  <si>
    <t xml:space="preserve">     ТАЛИ    РУЧНЫЕ    ЦЕПНЫЕ  ШЕСТЕРЕННЫЕ  "LEMA"   (пр-во Польша)</t>
  </si>
  <si>
    <t>ВE023М</t>
  </si>
  <si>
    <t>ВE043М</t>
  </si>
  <si>
    <t>ВE063М</t>
  </si>
  <si>
    <t>ВE083М</t>
  </si>
  <si>
    <t>ВE103М</t>
  </si>
  <si>
    <t>ТАЛИ РУЧНЫЕ ШЕСТЕРЕННЫЕ СТАЦИОНАРНЫЕ (ТРШС)</t>
  </si>
  <si>
    <t>ВВ014М</t>
  </si>
  <si>
    <t>МЕХАНИЗМ ТЯГОВЫЙ ТРОСОВЫЙ МОНТАЖНЫЙ (пр-во РФ)</t>
  </si>
  <si>
    <t>ВВ034М</t>
  </si>
  <si>
    <t>8.0/1.6</t>
  </si>
  <si>
    <t>ВВ054М</t>
  </si>
  <si>
    <t>ВВ074М</t>
  </si>
  <si>
    <t>ВВ094М</t>
  </si>
  <si>
    <t>ВВ024М</t>
  </si>
  <si>
    <t>ВВ044М</t>
  </si>
  <si>
    <t>4.0/0.8</t>
  </si>
  <si>
    <t>ВВ064М</t>
  </si>
  <si>
    <t>ВВ084М</t>
  </si>
  <si>
    <t>ВВ104М</t>
  </si>
  <si>
    <t>МОДЕЛЬ</t>
  </si>
  <si>
    <t>Г/П, тн</t>
  </si>
  <si>
    <t>вес (брутто), кг.</t>
  </si>
  <si>
    <t>Дл. каната, м.</t>
  </si>
  <si>
    <t>вес, кг.</t>
  </si>
  <si>
    <t>Цена, руб.</t>
  </si>
  <si>
    <t>МТТМ 1,6</t>
  </si>
  <si>
    <t>от 15 000</t>
  </si>
  <si>
    <t>МТТМ 3,2</t>
  </si>
  <si>
    <t>от 24 000</t>
  </si>
  <si>
    <t>МЕХАНИЗМ ТЯГОВЫЙ  МОНТАЖНЫЙ Импорт</t>
  </si>
  <si>
    <t xml:space="preserve"> </t>
  </si>
  <si>
    <t xml:space="preserve"> WRP-800 </t>
  </si>
  <si>
    <t xml:space="preserve"> WRP-1600 </t>
  </si>
  <si>
    <t>ТАЛИ РУЧНЫЕ ШЕСТЕРЕННЫЕ ПЕРЕДВИЖНЫЕ (ТРШБ)</t>
  </si>
  <si>
    <t xml:space="preserve"> WRP-3200 </t>
  </si>
  <si>
    <t xml:space="preserve"> WRP-5400 </t>
  </si>
  <si>
    <t>ЛЕБЕДКИ РУЧНЫЕ  (пр-во РФ)</t>
  </si>
  <si>
    <t>Тяг.ус, тс</t>
  </si>
  <si>
    <t>"ДИНА"</t>
  </si>
  <si>
    <t>"РЛ-500"</t>
  </si>
  <si>
    <t>"РЛ-1500"</t>
  </si>
  <si>
    <t>"ЛР-0,63"</t>
  </si>
  <si>
    <t>"ЛР-1,6"</t>
  </si>
  <si>
    <t>ЛЧ-1</t>
  </si>
  <si>
    <t>ТЛ-1Т</t>
  </si>
  <si>
    <t>ТЛ-2Т</t>
  </si>
  <si>
    <t>ТЛ-3Т</t>
  </si>
  <si>
    <t>ТЛ-5Т</t>
  </si>
  <si>
    <t>ЛР-1</t>
  </si>
  <si>
    <t>ЛР-1,5</t>
  </si>
  <si>
    <t>ЛР-0,25</t>
  </si>
  <si>
    <t>ЛР-500</t>
  </si>
  <si>
    <t>ТАЛИ РУЧНЫЕ ШЕСТЕРЕННЫЕ СТАЦИОНАРНЫЕ РЫЧАЖНЫЕ (ТРШСР)</t>
  </si>
  <si>
    <t>ЛЕБЕДКИ РУЧНЫЕ  (импортного пр-во)</t>
  </si>
  <si>
    <t>Н 1,5м.</t>
  </si>
  <si>
    <t>HWV VS250 LB</t>
  </si>
  <si>
    <t>HWV VS500 LB</t>
  </si>
  <si>
    <t>HWV VS1000 LB</t>
  </si>
  <si>
    <t xml:space="preserve">HWG GR2000 LB </t>
  </si>
  <si>
    <t xml:space="preserve">КОШКИ </t>
  </si>
  <si>
    <t>Грузоподъемность, тн</t>
  </si>
  <si>
    <t>Вес (брутто), кг.</t>
  </si>
  <si>
    <t>Механизм передвижения</t>
  </si>
  <si>
    <t>Наименование детали</t>
  </si>
  <si>
    <t>Маркировка</t>
  </si>
  <si>
    <t>Ориент.вес (кг)</t>
  </si>
  <si>
    <t>Цена* руб., с НДС</t>
  </si>
  <si>
    <t>ТШП-25+ТШН-25</t>
  </si>
  <si>
    <t>ТШП-25</t>
  </si>
  <si>
    <t>Телега шарнирная приводная без э/двигателя</t>
  </si>
  <si>
    <t>Лебедки автомобильные</t>
  </si>
  <si>
    <t>Ролик направляющий с крышкой и подшипником</t>
  </si>
  <si>
    <t>102-7</t>
  </si>
  <si>
    <t>Тяговое усилие, кг</t>
  </si>
  <si>
    <t>Длина каната, м.</t>
  </si>
  <si>
    <t>Шестерня</t>
  </si>
  <si>
    <t>102-16Б</t>
  </si>
  <si>
    <t>102-17А</t>
  </si>
  <si>
    <t>102-81Б (982362.004)</t>
  </si>
  <si>
    <t>102-84</t>
  </si>
  <si>
    <t>13 </t>
  </si>
  <si>
    <t>102c-29 (986251.002)</t>
  </si>
  <si>
    <t>102-29 (986251.001)</t>
  </si>
  <si>
    <t>102-46А</t>
  </si>
  <si>
    <t>Вал</t>
  </si>
  <si>
    <t>102-30</t>
  </si>
  <si>
    <t>102с-46 (986313.005)</t>
  </si>
  <si>
    <t>26 </t>
  </si>
  <si>
    <t>ТШН-25</t>
  </si>
  <si>
    <t>19 </t>
  </si>
  <si>
    <t>Грузоподъемность, тонн</t>
  </si>
  <si>
    <t>103-12А (984358.001)</t>
  </si>
  <si>
    <t>Высота подъема, мм</t>
  </si>
  <si>
    <t>Производитель</t>
  </si>
  <si>
    <t>Цена, рублей</t>
  </si>
  <si>
    <t xml:space="preserve">ДР стальной JR 30 </t>
  </si>
  <si>
    <t>(984358.001)</t>
  </si>
  <si>
    <t>импорт</t>
  </si>
  <si>
    <t>ТШП-2</t>
  </si>
  <si>
    <t>Россия</t>
  </si>
  <si>
    <t>ТШН-2</t>
  </si>
  <si>
    <t xml:space="preserve">ДР стальной JR 50 </t>
  </si>
  <si>
    <t>ТШН-1</t>
  </si>
  <si>
    <t xml:space="preserve">ДР стальной JR100 </t>
  </si>
  <si>
    <t xml:space="preserve">ДР стальной JR160 </t>
  </si>
  <si>
    <t xml:space="preserve">ДР стальной JR200 </t>
  </si>
  <si>
    <t xml:space="preserve">ДР стальной JR250 </t>
  </si>
  <si>
    <t>Редуктор подъема</t>
  </si>
  <si>
    <t>Ориентир. вес (кг)</t>
  </si>
  <si>
    <t>сб 106</t>
  </si>
  <si>
    <t>Корпус редуктора</t>
  </si>
  <si>
    <t>106-1В</t>
  </si>
  <si>
    <t>Крышка редуктора</t>
  </si>
  <si>
    <t>106-2Б</t>
  </si>
  <si>
    <t>Колодочный тормоз</t>
  </si>
  <si>
    <t xml:space="preserve"> диаметр шкива 170 мм</t>
  </si>
  <si>
    <t>Колодка (комплект)</t>
  </si>
  <si>
    <t xml:space="preserve"> 106-5А (диаметр 170 мм)</t>
  </si>
  <si>
    <t>Колодка</t>
  </si>
  <si>
    <t>106-6А (диаметр 170 мм)</t>
  </si>
  <si>
    <t>106-49 (996121.022)</t>
  </si>
  <si>
    <t>Рычаг (колодочный тормоз)</t>
  </si>
  <si>
    <t>106-14</t>
  </si>
  <si>
    <t>Вилка</t>
  </si>
  <si>
    <t>106-16</t>
  </si>
  <si>
    <t>Пружина</t>
  </si>
  <si>
    <t>106-20А (998713.008)</t>
  </si>
  <si>
    <t>106-34А (986114.007)</t>
  </si>
  <si>
    <t>Шкив</t>
  </si>
  <si>
    <t>106-57В</t>
  </si>
  <si>
    <t>106-94 (998716.001)</t>
  </si>
  <si>
    <t>106-44А (986128.001)</t>
  </si>
  <si>
    <t>Палец собачки</t>
  </si>
  <si>
    <t>106-15</t>
  </si>
  <si>
    <t>106-18А</t>
  </si>
  <si>
    <t>106-97 (993111.050)</t>
  </si>
  <si>
    <t>Колпачки пружин</t>
  </si>
  <si>
    <t>106-4Б</t>
  </si>
  <si>
    <t>Пружина собачки</t>
  </si>
  <si>
    <t>106-19Б</t>
  </si>
  <si>
    <t>106-39Б (986114.006)</t>
  </si>
  <si>
    <t>Полукольцо</t>
  </si>
  <si>
    <t>106-42</t>
  </si>
  <si>
    <t>Кольцо</t>
  </si>
  <si>
    <t>106-60</t>
  </si>
  <si>
    <t>Диск тормозной</t>
  </si>
  <si>
    <t>106-96А</t>
  </si>
  <si>
    <t>Штифт грузоупорного тормоза</t>
  </si>
  <si>
    <t>106-112</t>
  </si>
  <si>
    <t>106-115</t>
  </si>
  <si>
    <t>Кольцо фрикционное 225х140х4,5</t>
  </si>
  <si>
    <t>225x140x4,5</t>
  </si>
  <si>
    <t>106-116 (986135.018)</t>
  </si>
  <si>
    <t>Крышка корпуса редуктора</t>
  </si>
  <si>
    <t>106-55</t>
  </si>
  <si>
    <t>106-109</t>
  </si>
  <si>
    <t>106-110</t>
  </si>
  <si>
    <t>Манжета сальника (30х52)</t>
  </si>
  <si>
    <t>Втулка зубчатая</t>
  </si>
  <si>
    <t>106-45</t>
  </si>
  <si>
    <t>Крюки и крюковые подвески</t>
  </si>
  <si>
    <t>диаметр каната 11,5 мм</t>
  </si>
  <si>
    <t>Блок крюковой подвески 2,0 тн</t>
  </si>
  <si>
    <t>диаметр 219 мм</t>
  </si>
  <si>
    <t xml:space="preserve"> диаметр каната 13,5мм</t>
  </si>
  <si>
    <t>Крюк на 3,2 тн</t>
  </si>
  <si>
    <t>11А</t>
  </si>
  <si>
    <t>Блок чугунный без подшипника</t>
  </si>
  <si>
    <t>диаметр 262 мм</t>
  </si>
  <si>
    <t>Блок на крюковую подвеску на 3,2 тн</t>
  </si>
  <si>
    <t>Крюк в сборе на 3,2 тн</t>
  </si>
  <si>
    <t>11А-2</t>
  </si>
  <si>
    <t>диаметр каната 13,5мм</t>
  </si>
  <si>
    <t>диаметр каната 15,5мм</t>
  </si>
  <si>
    <t>диаметр каната 13,5 мм</t>
  </si>
  <si>
    <t>Крюк на 5,0 тн</t>
  </si>
  <si>
    <t>13А</t>
  </si>
  <si>
    <t>Блок крюковой подвески 5,0 тн</t>
  </si>
  <si>
    <t>Крюк в сборе на 5,0 тн</t>
  </si>
  <si>
    <t>13А-2</t>
  </si>
  <si>
    <t>Крюковая подвеска 6,3 тн двухблочная</t>
  </si>
  <si>
    <t>Защелка</t>
  </si>
  <si>
    <t>605-1-4А</t>
  </si>
  <si>
    <t>Крюк на 6,3 тн</t>
  </si>
  <si>
    <t>14 А</t>
  </si>
  <si>
    <t>Крюк в сборе на 6,3 тн</t>
  </si>
  <si>
    <t>14 А-2</t>
  </si>
  <si>
    <t>диаметр каната 15,5 мм</t>
  </si>
  <si>
    <t>Трехблочная крюковая подвеска на 10,0 тн</t>
  </si>
  <si>
    <t>Крюк на 10,0 тн</t>
  </si>
  <si>
    <t>16А</t>
  </si>
  <si>
    <t>Крюк в сборе 10,0 тн</t>
  </si>
  <si>
    <t>16А-1</t>
  </si>
  <si>
    <t>Мотор-барабан</t>
  </si>
  <si>
    <t>Мотор-барабан г/п 3,2 тн h=6м</t>
  </si>
  <si>
    <t>сб. 108Б</t>
  </si>
  <si>
    <t>Барабан</t>
  </si>
  <si>
    <t>108-3Г</t>
  </si>
  <si>
    <t>Мотор-барабан г/п 3,2 тн h=12м</t>
  </si>
  <si>
    <t>сб. 138 А</t>
  </si>
  <si>
    <t>138-2А</t>
  </si>
  <si>
    <t>Мотор-барабан г/п 3,2 тн h=18м</t>
  </si>
  <si>
    <t>сб. 122А</t>
  </si>
  <si>
    <t>122 2А</t>
  </si>
  <si>
    <t>сб. 178</t>
  </si>
  <si>
    <t>178-33</t>
  </si>
  <si>
    <t>Мотор-барабан г/п 3,2 тн h=36м</t>
  </si>
  <si>
    <t>сб. 198А</t>
  </si>
  <si>
    <t>198-1А</t>
  </si>
  <si>
    <t>Мотор-барабан г/п 5,0 тн h=12м</t>
  </si>
  <si>
    <t>Мотор-барабан г/п 5,0 тн h=36м</t>
  </si>
  <si>
    <t>Мотор-барабан г/п 10,0 тн</t>
  </si>
  <si>
    <t>сб. 162</t>
  </si>
  <si>
    <t>Фланец левый в сборе с венцом</t>
  </si>
  <si>
    <t>108-5А</t>
  </si>
  <si>
    <t>Крышка</t>
  </si>
  <si>
    <t>108-6Б</t>
  </si>
  <si>
    <t>Втулка</t>
  </si>
  <si>
    <t>108-8</t>
  </si>
  <si>
    <t>Венец зубчатый</t>
  </si>
  <si>
    <t>108-9</t>
  </si>
  <si>
    <t>108-14А</t>
  </si>
  <si>
    <t>Фланец правый (со стороны эл. шкафа)</t>
  </si>
  <si>
    <t>108-15В</t>
  </si>
  <si>
    <t>Фланец правый</t>
  </si>
  <si>
    <t>108-15А</t>
  </si>
  <si>
    <t>Фланец левый (со стороны редуктора)</t>
  </si>
  <si>
    <t>108-16Б</t>
  </si>
  <si>
    <t>108-21 (987212.001)</t>
  </si>
  <si>
    <t>Пружина канатоукладчика (бесконечн.)</t>
  </si>
  <si>
    <t>184-12</t>
  </si>
  <si>
    <t>204-2   204-4   204-5</t>
  </si>
  <si>
    <t>Электрооборудование</t>
  </si>
  <si>
    <t>Пост кнопочный ПКТ-40УЗ</t>
  </si>
  <si>
    <t>Ротор в сборе с валом</t>
  </si>
  <si>
    <t>Статор 5 кВт</t>
  </si>
  <si>
    <t>ИЖМВ 684432.003 (380)</t>
  </si>
  <si>
    <t>max3 650</t>
  </si>
  <si>
    <t>ИЖМВ 684432.003-01 (220)</t>
  </si>
  <si>
    <t>ИЖМВ 684432.003-08 (127)</t>
  </si>
  <si>
    <t>9-12 А</t>
  </si>
  <si>
    <t>Коллектор (Блок контактных колец)</t>
  </si>
  <si>
    <t>Щетки со щеткодержателем</t>
  </si>
  <si>
    <t>Комплект щеток</t>
  </si>
  <si>
    <t>10х12,5х25 мм</t>
  </si>
  <si>
    <t>Комплект щеткодержателей</t>
  </si>
  <si>
    <t>АИР МВС132А4Т (встраиваемый) — 380В, 5 кВт, 1500 об/мин.</t>
  </si>
  <si>
    <t>АДС71O4Е2TУ2 0.37 кВт 1300 об/мин 380В фланец 110 мм</t>
  </si>
  <si>
    <t>АДС71O4Е2TУ2 0.37 кВт 1300 об/мин 380В фланец 80 мм</t>
  </si>
  <si>
    <t>АДС71А4Е2TУ2 0.55 кВт 1320 об/мин 380В</t>
  </si>
  <si>
    <t>АДС71В4Е2TУ2 0.75 кВт 1350 об/мин 380В</t>
  </si>
  <si>
    <t>АДС71O4TУ2 0.37 кВт 1300 об/мин 380В IM3681 фланец 80 мм</t>
  </si>
  <si>
    <t>АДС71O4TУ2 0.37 кВт 1300 об/мин 380В IM3081 фланец 110 мм</t>
  </si>
  <si>
    <t>АДС71А4TУ2 0.55 кВт 1320 об/мин 380 В</t>
  </si>
  <si>
    <t>АДС71В4TУ2 0.75 кВт 1350 об/мин 380 В</t>
  </si>
  <si>
    <t>Тормоз электромагнитный HPS 14.32 в комплекте с блоком выпримителя B2/1P 600V</t>
  </si>
  <si>
    <t>Частотный преобразователь на передвижение</t>
  </si>
  <si>
    <t>Тали общепромышленные Балканское Эхо, Болгария</t>
  </si>
  <si>
    <t>Цена указана в евро, с НДС.Оплата производится в рублях по курсу ЦБ РФ на день оплаты.</t>
  </si>
  <si>
    <t>№</t>
  </si>
  <si>
    <t>Грузоподъемность, t</t>
  </si>
  <si>
    <t>Полиспаст</t>
  </si>
  <si>
    <t>Высота подъема, m</t>
  </si>
  <si>
    <t>Скорость подъема, m/min</t>
  </si>
  <si>
    <t>Скорость перемещения, m/min</t>
  </si>
  <si>
    <t>Т10 2/1</t>
  </si>
  <si>
    <t>Т45 УСВ 2/1</t>
  </si>
  <si>
    <t>Т39 4/1</t>
  </si>
  <si>
    <t>Т78 УСВ 4/1</t>
  </si>
  <si>
    <t>70 982</t>
  </si>
  <si>
    <t>72 476</t>
  </si>
  <si>
    <t>73 223</t>
  </si>
  <si>
    <t>Т…2</t>
  </si>
  <si>
    <t>2х1</t>
  </si>
  <si>
    <t>108 341</t>
  </si>
  <si>
    <t>107 519</t>
  </si>
  <si>
    <t>139 050</t>
  </si>
  <si>
    <t>141 291</t>
  </si>
  <si>
    <t>86 972</t>
  </si>
  <si>
    <t>91 753</t>
  </si>
  <si>
    <t>95 938</t>
  </si>
  <si>
    <t>Т…3</t>
  </si>
  <si>
    <t>121 043</t>
  </si>
  <si>
    <t>127 767</t>
  </si>
  <si>
    <t>149 809</t>
  </si>
  <si>
    <t>155 413</t>
  </si>
  <si>
    <t>1 606,0</t>
  </si>
  <si>
    <t>2 112,0</t>
  </si>
  <si>
    <t>4х1</t>
  </si>
  <si>
    <t>1 958,0</t>
  </si>
  <si>
    <t>2 156,0</t>
  </si>
  <si>
    <t>2 046,0</t>
  </si>
  <si>
    <t>2 189,0</t>
  </si>
  <si>
    <t>Т…4</t>
  </si>
  <si>
    <t>1 991,0</t>
  </si>
  <si>
    <t>2 035,0</t>
  </si>
  <si>
    <t>Т…5</t>
  </si>
  <si>
    <t>2 583,9</t>
  </si>
  <si>
    <t>2 791,8</t>
  </si>
  <si>
    <t>3 611,3</t>
  </si>
  <si>
    <t>3 682,8</t>
  </si>
  <si>
    <t>2 629,0</t>
  </si>
  <si>
    <t>2 679,6</t>
  </si>
  <si>
    <t>2 742,3</t>
  </si>
  <si>
    <t>Т…6</t>
  </si>
  <si>
    <t>3 149,3</t>
  </si>
  <si>
    <t>3 388,0</t>
  </si>
  <si>
    <t>4 679,4</t>
  </si>
  <si>
    <t>4 769,6</t>
  </si>
  <si>
    <t>2 486,0</t>
  </si>
  <si>
    <t>2 882,0</t>
  </si>
  <si>
    <t>2 728,0</t>
  </si>
  <si>
    <t>3 278,0</t>
  </si>
  <si>
    <t>2 981,0</t>
  </si>
  <si>
    <t>3 085,5</t>
  </si>
  <si>
    <t>Т…7</t>
  </si>
  <si>
    <t>4 719,0</t>
  </si>
  <si>
    <t>4 922,5</t>
  </si>
  <si>
    <t>5 142,5</t>
  </si>
  <si>
    <t>5 401,0</t>
  </si>
  <si>
    <t>Тали взрывозащищенные Ex d IIB T4, Балканское Эхо Болгария</t>
  </si>
  <si>
    <t xml:space="preserve">Цена указана в евро, с НДС. Оплата производится в рублях по курсу ЦБ РФ на день оплаты. </t>
  </si>
  <si>
    <t xml:space="preserve">Т10 общепром 2/1 </t>
  </si>
  <si>
    <t xml:space="preserve"> Т64 общепром 4/1</t>
  </si>
  <si>
    <t>ВТ…3</t>
  </si>
  <si>
    <t>ВТ…4</t>
  </si>
  <si>
    <t>ВТ…6</t>
  </si>
  <si>
    <t>ВТ…7</t>
  </si>
  <si>
    <t>Запасные части к талям Болгария</t>
  </si>
  <si>
    <t>Товар</t>
  </si>
  <si>
    <t>Цена</t>
  </si>
  <si>
    <t>Наименование</t>
  </si>
  <si>
    <t>руб. с НДС</t>
  </si>
  <si>
    <t xml:space="preserve">Блок-шестерня 0,5 - 1 т </t>
  </si>
  <si>
    <t>По заявке</t>
  </si>
  <si>
    <t>Блок-шестерня 2 - 3,2 т</t>
  </si>
  <si>
    <t xml:space="preserve">Блок-шестерня 5 тн </t>
  </si>
  <si>
    <t xml:space="preserve">Вал промежуточный 1 тн./18 м </t>
  </si>
  <si>
    <t xml:space="preserve">Вал промежуточный 1 тн./24 м </t>
  </si>
  <si>
    <t xml:space="preserve">Вал промежуточный 2 тн./18 м </t>
  </si>
  <si>
    <t xml:space="preserve">Вал промежуточный 2 тн./24 м </t>
  </si>
  <si>
    <t>Вал промежуточный 3,2 тн./18 м</t>
  </si>
  <si>
    <t xml:space="preserve">Вал промежуточный 3,2 тн./24 м </t>
  </si>
  <si>
    <t xml:space="preserve">Вал промежуточный 5 тн./18 м </t>
  </si>
  <si>
    <t xml:space="preserve">Вал промежуточный 5 тн./24 м </t>
  </si>
  <si>
    <t xml:space="preserve">Вал редуктора 1 тн; 6 м </t>
  </si>
  <si>
    <t xml:space="preserve">Вал редуктора 1 тн; 9 м </t>
  </si>
  <si>
    <t xml:space="preserve">Вал редуктора 1 тн;. 12 м </t>
  </si>
  <si>
    <t xml:space="preserve">Вал редуктора 2 тн - 3,2 тн; 6 м </t>
  </si>
  <si>
    <t xml:space="preserve">Вал редуктора 2 тн; 9 м </t>
  </si>
  <si>
    <t xml:space="preserve">Вал редуктора 2 тн;. 12 м </t>
  </si>
  <si>
    <t xml:space="preserve">Вал редуктора 3,2 тн; 9 м </t>
  </si>
  <si>
    <t xml:space="preserve">Вал редуктора 3,2 тн;. 12 м </t>
  </si>
  <si>
    <t>Вал редуктора 5 тн; 6 м</t>
  </si>
  <si>
    <t xml:space="preserve">Вал редуктора 5 тн; 9 м </t>
  </si>
  <si>
    <t xml:space="preserve">Вал редуктора 5 тн;. 12 м </t>
  </si>
  <si>
    <t xml:space="preserve">Вентилятор в сборе КГ 1605-6, 1608-6 </t>
  </si>
  <si>
    <t>Вентилятор в сборе КГ 2008-6, 2011-6</t>
  </si>
  <si>
    <t>Вентилятор в сборе КГ 2412-6</t>
  </si>
  <si>
    <t>Вентилятор в сборе КГ 2714-4, 2714-6</t>
  </si>
  <si>
    <t>Вентилятор в сборе. КГ 2110-24/6</t>
  </si>
  <si>
    <t>Вентилятор в сборе. КГ 2612-24/6</t>
  </si>
  <si>
    <t>Вентилятор в сборе. КГ 2714-24/6</t>
  </si>
  <si>
    <t>Вентилятор в сборе. КГ 3317-24/6</t>
  </si>
  <si>
    <t>Вентилятор в сборе. КГ 3517-4, 3517-24/6, 3518-24/6</t>
  </si>
  <si>
    <t>ВОТ 025</t>
  </si>
  <si>
    <t>ВОТ 050</t>
  </si>
  <si>
    <t>ВОТ 100</t>
  </si>
  <si>
    <t>ВОТ 160</t>
  </si>
  <si>
    <t>ВОТ 250</t>
  </si>
  <si>
    <t>ВОТ 400</t>
  </si>
  <si>
    <t>ВОТ 500</t>
  </si>
  <si>
    <t>Выключатель концевой КИГ-11, г/п 0,5т-1т</t>
  </si>
  <si>
    <t>Выключатель концевой КИГ-11, г/п 0,5т-1т, комплект с основанием</t>
  </si>
  <si>
    <t>Выключатель концевой. КИГ-1, г/п 2т-5т</t>
  </si>
  <si>
    <t>Выключатель концевой. КИГ-1, г/п 2т-5т, комплект с основанием</t>
  </si>
  <si>
    <t>Гайка регулирующая задняя (вентилятора) 0,5 - 1 тн</t>
  </si>
  <si>
    <t>Гайка регулирующая задняя (вентилятора) 2 - 3,2 тн</t>
  </si>
  <si>
    <t>Гайка регулирующая задняя (вентилятора) 5 тн</t>
  </si>
  <si>
    <t>Канатоукладчик 0,5 тн</t>
  </si>
  <si>
    <t>Канатоукладчик 1 тн</t>
  </si>
  <si>
    <t>Канатоукладчик 2 тн</t>
  </si>
  <si>
    <t>Канатоукладчик 3,2 тн</t>
  </si>
  <si>
    <t>Канатоукладчик 5 тн</t>
  </si>
  <si>
    <t>Канатоукладчик 8 тн</t>
  </si>
  <si>
    <t>Канатоукладчик для VAT10, г/п 1 тн., полиспаст 2/1</t>
  </si>
  <si>
    <t>Канатоукладчик для VAT20, г/п 2 тн., полиспаст 2/1</t>
  </si>
  <si>
    <t>Канатоукладчик для VAT30, г/п 3,2 тн., полиспаст 2/1</t>
  </si>
  <si>
    <t>Канатоукладчик для VAT40, г/п 5 тн., полиспаст 2/1</t>
  </si>
  <si>
    <t>Канатоукладчик. 1 тн., для МН 3-05</t>
  </si>
  <si>
    <t>Канатоукладчик. 2 тн., для МНМ 4-10</t>
  </si>
  <si>
    <t>Канатоукладчик. 3,2 тн., для МНМ 5-16</t>
  </si>
  <si>
    <t>Канатоукладчик. 5 тн.-10 тн., для МН 6-25</t>
  </si>
  <si>
    <t>Канатоукладчик.. 1 тн., для СТ 305</t>
  </si>
  <si>
    <t>Канатоукладчик.. 2 тн., для СТ 410</t>
  </si>
  <si>
    <t>Канатоукладчик.. 3,2 тн., для СТ 516</t>
  </si>
  <si>
    <t>Канатоукладчик.. 5 тн.-10 тн., для СТ 625</t>
  </si>
  <si>
    <t>Клемная коробка двигателя КГ 1605-1608 "Д"</t>
  </si>
  <si>
    <t>Клемная коробка двигателя КГ 2008-2011 "Д"</t>
  </si>
  <si>
    <t>Клемная коробка двигателя КГ 2412 "Д"</t>
  </si>
  <si>
    <t>Кожух вентилятора 0,5 - 1 тн</t>
  </si>
  <si>
    <t>Кожух вентилятора 2 - 3,2 тн</t>
  </si>
  <si>
    <t>Кожух вентилятора 5 тн</t>
  </si>
  <si>
    <t>Кожух вентилятора для КГ 2714-6</t>
  </si>
  <si>
    <t>Кожух вентилятора для. КГ 3317-24/6, № 345106</t>
  </si>
  <si>
    <t>Колесо ведомое, в сборе с подшипником № 100.150.00, (г/п 1 тн), ᴓ100 мм</t>
  </si>
  <si>
    <t>Колесо ведомое, в сборе с подшипником № 125.150.00, (г/п 2-3,2 тн), ᴓ125 мм</t>
  </si>
  <si>
    <t>Колесо ведомое, в сборе с подшипником № 160.150.00, (г/п 5 тн), ᴓ160 мм</t>
  </si>
  <si>
    <t>Колесо ведомое, г/п 0,5 - 1 тн, ᴓ120 мм</t>
  </si>
  <si>
    <t>Колесо ведомое, г/п 2 - 3,2 тн, ᴓ175 мм</t>
  </si>
  <si>
    <t>Колесо ведомое, г/п 5 тн, ᴓ210 мм</t>
  </si>
  <si>
    <t>Колесо ведущее, в сборе с подшипником № 100.130.00, (г/п 1 тн), ᴓ100 мм</t>
  </si>
  <si>
    <t>Колесо ведущее, в сборе с подшипником № 125.130.10, (г/п 2-3,2 тн), ᴓ125 мм</t>
  </si>
  <si>
    <t>Колесо ведущее, в сборе с подшипником № 160.130.00, (г/п 5 тн), ᴓ160 мм</t>
  </si>
  <si>
    <t>Колесо ведущее, г/п 0,5 - 1 тн, ᴓ120 мм</t>
  </si>
  <si>
    <t>Колесо ведущее, г/п 2 - 3,2 тн, ᴓ175 мм</t>
  </si>
  <si>
    <t>Колесо ведущее, г/п 5 тн, ᴓ210 мм</t>
  </si>
  <si>
    <t>Кольцо предохранительное В10, г/п 0,5 - 1т</t>
  </si>
  <si>
    <t>Кольцо предохранительное В12, г/п 2 - 5 тн</t>
  </si>
  <si>
    <t>Крышка клемной коробки № 430103, старого образца</t>
  </si>
  <si>
    <t>Крюковая подвеска 0,5 тн</t>
  </si>
  <si>
    <t>Крюковая подвеска 1 тн</t>
  </si>
  <si>
    <t>Крюковая подвеска 2 тн</t>
  </si>
  <si>
    <t>Крюковая подвеска 3,2 тн</t>
  </si>
  <si>
    <t>Крюковая подвеска 5 тн</t>
  </si>
  <si>
    <t>Крюковая подвеска. 6,3 тн, полисп. 4/1</t>
  </si>
  <si>
    <t>Крюковая подвеска. 8 тн, канат ᴓ18 мм</t>
  </si>
  <si>
    <t>Крюковая подвеска..10 тн, полисп. 2/1, канат ᴓ18 мм</t>
  </si>
  <si>
    <t>Крюковая подвеска..10 тн, полисп. 4/1, канат ᴓ15 мм</t>
  </si>
  <si>
    <t>Муфта 0,5 тн</t>
  </si>
  <si>
    <t>Муфта 1 тн</t>
  </si>
  <si>
    <t>Муфта 2 тн</t>
  </si>
  <si>
    <t>Муфта 3,2 тн</t>
  </si>
  <si>
    <t>Муфта 5 тн</t>
  </si>
  <si>
    <t>Муфта 8 тн</t>
  </si>
  <si>
    <t>Накладка фрикционная 0,5-1 тн</t>
  </si>
  <si>
    <t>Накладка фрикционная 2-3,2 тн</t>
  </si>
  <si>
    <t>Накладка фрикционная 5 тн</t>
  </si>
  <si>
    <t>Накладка фрикционная КГ 2009-24/6, 2110-24/6</t>
  </si>
  <si>
    <t>Накладка фрикционная КГ 2612-24/6</t>
  </si>
  <si>
    <t>Накладка фрикционная КГ 2714-4, 2714-6, 2714-24/6</t>
  </si>
  <si>
    <t>Накладка фрикционная КГ 3317-24/6</t>
  </si>
  <si>
    <t>Накладка фрикционная КГ 3517-4, 3517-24/6, 3518-24/6</t>
  </si>
  <si>
    <t>Основание выключателя концевого</t>
  </si>
  <si>
    <t>Подшипник роликовый NUB 205</t>
  </si>
  <si>
    <t xml:space="preserve">Подшипник роликовый NUB 206 </t>
  </si>
  <si>
    <t>Подшипник роликовый NUB 208</t>
  </si>
  <si>
    <t>Подшипник роликовый NUB 209</t>
  </si>
  <si>
    <t>Подшипник роликовый NUB 210</t>
  </si>
  <si>
    <t>Пружина канатоукладчика 0,5 - 1 тн</t>
  </si>
  <si>
    <t>Пружина канатоукладчика 2 - 3,2 тн</t>
  </si>
  <si>
    <t>Пружина канатоукладчика 5 тн</t>
  </si>
  <si>
    <t>Пружина канатоукладчика 8 тн</t>
  </si>
  <si>
    <t xml:space="preserve">Редуктор в сборе с валом, г/п 1 т, в/п 12 м </t>
  </si>
  <si>
    <t xml:space="preserve">Редуктор в сборе с валом, г/п 1 т, в/п 6, 18, 24 м </t>
  </si>
  <si>
    <t xml:space="preserve">Редуктор в сборе с валом, г/п 2 т, в/п 12 м </t>
  </si>
  <si>
    <t xml:space="preserve">Редуктор в сборе с валом, г/п 2 т, в/п 6, 18, 24 м </t>
  </si>
  <si>
    <t xml:space="preserve">Редуктор в сборе с валом, г/п 2 т, в/п 9 м </t>
  </si>
  <si>
    <t xml:space="preserve">Редуктор в сборе с валом, г/п 3,2 т, в/п 12 м </t>
  </si>
  <si>
    <t xml:space="preserve">Редуктор в сборе с валом, г/п 3,2 т, в/п 6, 18, 24 м </t>
  </si>
  <si>
    <t xml:space="preserve">Редуктор в сборе с валом, г/п 3,2 т, в/п 9 м </t>
  </si>
  <si>
    <t xml:space="preserve">Редуктор в сборе с валом, г/п 5 т, в/п 12 м </t>
  </si>
  <si>
    <t xml:space="preserve">Редуктор в сборе с валом, г/п 5 т, в/п 6, 18, 24 м </t>
  </si>
  <si>
    <t xml:space="preserve">Редуктор в сборе с валом, г/п 5 т, в/п 9 м </t>
  </si>
  <si>
    <t>Решетка вентилятора КГ 1605 - 1608</t>
  </si>
  <si>
    <t>Решетка вентилятора КГ 2008 - 2011</t>
  </si>
  <si>
    <t>Решетка вентилятора КГ 2412-6, 2612-24/6</t>
  </si>
  <si>
    <t xml:space="preserve">Решетка вентилятора КГ 2714-4, 2714-6 </t>
  </si>
  <si>
    <t>Решетка вентилятора. КГ 2009-24/6, 2110-24/6</t>
  </si>
  <si>
    <t>Решетка вентилятора. КГ 2714-24/6</t>
  </si>
  <si>
    <t>Решетка вентилятора. КГ 3317-24/6</t>
  </si>
  <si>
    <t>Решетка вентилятора. КГ 3517, 3518</t>
  </si>
  <si>
    <t>Ролик крюковой подвески, г/п 1 тн, тип Т</t>
  </si>
  <si>
    <t>Ролик крюковой подвески, г/п 2 тн, тип Т</t>
  </si>
  <si>
    <t>Ролик крюковой подвески, г/п 3,2 тн, тип Т</t>
  </si>
  <si>
    <t>Ролик крюковой подвески, г/п 5 тн, тип Т</t>
  </si>
  <si>
    <t>Ротор для КГ 1605-6</t>
  </si>
  <si>
    <t>Ротор для КГ 1608-6</t>
  </si>
  <si>
    <t xml:space="preserve">Ротор для КГ 2008-6 </t>
  </si>
  <si>
    <t>Ротор для КГ 2011-6</t>
  </si>
  <si>
    <t xml:space="preserve">Ротор для КГ 2412-6 </t>
  </si>
  <si>
    <t>Тележка передвижения 0,5 - 1 тн, 6 м, колесо ᴓ100 мм</t>
  </si>
  <si>
    <t>Тележка передвижения 0,5 - 1 тн, 12 м, колесо ᴓ100 мм</t>
  </si>
  <si>
    <t>Тележка передвижения 2 - 3,2 тн, 6 м, колесо ᴓ125 мм</t>
  </si>
  <si>
    <t>Тележка передвижения 2 - 3,2 тн, 12 м, колесо ᴓ125 мм</t>
  </si>
  <si>
    <t>Тележка передвижения 5 тн, 6 м, колесо ᴓ160 мм</t>
  </si>
  <si>
    <t>Тележка передвижения 5 тн, 12 м, колесо ᴓ160 мм</t>
  </si>
  <si>
    <t>Тележка передвижения. 0,5 - 1 тн, 6 м, колесо Ø120 мм</t>
  </si>
  <si>
    <t>Тележка передвижения. 0,5 - 1 тн, 12 м, колесо Ø120 мм</t>
  </si>
  <si>
    <t>Тележка передвижения. 2 - 3,2 тн, 6 м, колесо Ø175 мм</t>
  </si>
  <si>
    <t>Тележка передвижения. 2 - 3,2 тн, 12 м, колесо Ø175 мм</t>
  </si>
  <si>
    <t>Тележка передвижения. 5 тн, 6 м, колесо Ø210 мм</t>
  </si>
  <si>
    <t>Тележка передвижения. 5 тн, 12 м, колесо Ø210 мм</t>
  </si>
  <si>
    <t>Тормозной выпрямитель, BRAKE RECTIFIER ABR 1300</t>
  </si>
  <si>
    <t>Уплотнение клемной коробки № 430102, старого образца</t>
  </si>
  <si>
    <t xml:space="preserve">Упругое тело 0,5 тн </t>
  </si>
  <si>
    <t>Упругое тело 1 тн</t>
  </si>
  <si>
    <t>Упругое тело 2 тн</t>
  </si>
  <si>
    <t>Упругое тело 3,2 тн</t>
  </si>
  <si>
    <t>Упругое тело 5 тн</t>
  </si>
  <si>
    <t>Упругое тело 8 т</t>
  </si>
  <si>
    <t>Шарикоподшипник № 8107 (51107), кат.№206406</t>
  </si>
  <si>
    <t>Шарикоподшипник № 8108 (51108), кат.№206407</t>
  </si>
  <si>
    <t>Шарикоподшипник № 8111 (51111), кат.№206410</t>
  </si>
  <si>
    <t>Шестерня двигателя передвижения №192553 г/п 0,5т-1т</t>
  </si>
  <si>
    <t>Шестерня двигателя передвижения. №148899 г/п 2т- 5т</t>
  </si>
  <si>
    <t>Щит передний. 0,5 - 1 тн (нового образца)</t>
  </si>
  <si>
    <t>Щит передний. 2 - 3,2 тн (нового образца)</t>
  </si>
  <si>
    <t>Щит передний. 5 тн (нового образца)</t>
  </si>
  <si>
    <t>Щит передний. КГ 2714-6</t>
  </si>
  <si>
    <t>Щит передний. КГ 3317-24/6</t>
  </si>
  <si>
    <t>Щит передний. КГ 3517-4, 3517-24/6, 3518-24/6</t>
  </si>
  <si>
    <t>Внимание! Цены зависят от курса евро, установленного ЦБ РФ, актуальную стоимость уточняйте у менеджеров компании. Цена может меняться как в большую, так и в меньшую сторону.</t>
  </si>
  <si>
    <t>Марка</t>
  </si>
  <si>
    <t xml:space="preserve">Цена с НДС     </t>
  </si>
  <si>
    <t>Цена с НДС</t>
  </si>
  <si>
    <t>Червячные</t>
  </si>
  <si>
    <t>Цилиндрические</t>
  </si>
  <si>
    <t>Мотор-редукторы</t>
  </si>
  <si>
    <t>Одноступенчатые</t>
  </si>
  <si>
    <t>2Ч-40</t>
  </si>
  <si>
    <t>1ЦУ-100</t>
  </si>
  <si>
    <t>4МЦ2С  63</t>
  </si>
  <si>
    <t>1Ч-63А</t>
  </si>
  <si>
    <t>1ЦУ-125</t>
  </si>
  <si>
    <t>4МЦ2С   80</t>
  </si>
  <si>
    <t>2Ч-63</t>
  </si>
  <si>
    <t>1ЦУ-160</t>
  </si>
  <si>
    <t>4МЦ2С   100</t>
  </si>
  <si>
    <t>Ч-80</t>
  </si>
  <si>
    <t>1ЦУ-200</t>
  </si>
  <si>
    <t>4МЦ2С    125</t>
  </si>
  <si>
    <t>2Ч-80</t>
  </si>
  <si>
    <t>1ЦУ-250</t>
  </si>
  <si>
    <t>Планетарные</t>
  </si>
  <si>
    <t>ЧГ-80</t>
  </si>
  <si>
    <t>Двухступенчатые</t>
  </si>
  <si>
    <t>1МПз2-31,5</t>
  </si>
  <si>
    <t>Ч-100</t>
  </si>
  <si>
    <t>1Ц2У-100</t>
  </si>
  <si>
    <t>1МПз2-40</t>
  </si>
  <si>
    <t>Ч-125</t>
  </si>
  <si>
    <t>1Ц2У-125</t>
  </si>
  <si>
    <t>1МПз2-50</t>
  </si>
  <si>
    <t>Ч-160</t>
  </si>
  <si>
    <t>1Ц2У-160</t>
  </si>
  <si>
    <t>МПО1М-10</t>
  </si>
  <si>
    <t>РЧУ-40</t>
  </si>
  <si>
    <t>1Ц2У-200</t>
  </si>
  <si>
    <t>МПО2М-10</t>
  </si>
  <si>
    <t>РЧУ-63</t>
  </si>
  <si>
    <t>1Ц2У-250</t>
  </si>
  <si>
    <t>МПО2М-15</t>
  </si>
  <si>
    <t>РЧУ-80</t>
  </si>
  <si>
    <t>1Ц2У-315Н</t>
  </si>
  <si>
    <t>МПО2М-18</t>
  </si>
  <si>
    <t>Дог.</t>
  </si>
  <si>
    <t>РЧУ-100</t>
  </si>
  <si>
    <t>1Ц2У-355Н</t>
  </si>
  <si>
    <t>МР1-315</t>
  </si>
  <si>
    <t>Редукторы  типа РМ</t>
  </si>
  <si>
    <t>1Ц2У-400Н</t>
  </si>
  <si>
    <t>МР2-315</t>
  </si>
  <si>
    <t>РМ250</t>
  </si>
  <si>
    <t>1Ц2Н-450</t>
  </si>
  <si>
    <t>1МПз-80</t>
  </si>
  <si>
    <t>РМ350</t>
  </si>
  <si>
    <t>1Ц2Н-500</t>
  </si>
  <si>
    <t>Волновые</t>
  </si>
  <si>
    <t>РМ400</t>
  </si>
  <si>
    <t>Трёхступенчатые</t>
  </si>
  <si>
    <t>2МВз-63</t>
  </si>
  <si>
    <t>РМ500</t>
  </si>
  <si>
    <t>1ЦЗУ160</t>
  </si>
  <si>
    <t>2МВз-80</t>
  </si>
  <si>
    <t>РМ650</t>
  </si>
  <si>
    <t>1ЦЗУ200</t>
  </si>
  <si>
    <t>2МВз-125</t>
  </si>
  <si>
    <t>РМ750</t>
  </si>
  <si>
    <t>1ЦЗУ250</t>
  </si>
  <si>
    <t>2МВз-160</t>
  </si>
  <si>
    <t>РМ850</t>
  </si>
  <si>
    <t>1ЦЗУ315</t>
  </si>
  <si>
    <t>РМ1000</t>
  </si>
  <si>
    <t>1ЦЗУ400Н</t>
  </si>
  <si>
    <t>МРЧ 40</t>
  </si>
  <si>
    <t>Крановые двухступенчатые</t>
  </si>
  <si>
    <t>МРЧ 63</t>
  </si>
  <si>
    <t>Ц2-250</t>
  </si>
  <si>
    <t>Крановые  вертикальные</t>
  </si>
  <si>
    <t>МРЧ 80</t>
  </si>
  <si>
    <t>Ц2-350</t>
  </si>
  <si>
    <t>В 400</t>
  </si>
  <si>
    <t>МРЧ 100</t>
  </si>
  <si>
    <t>Ц2-400</t>
  </si>
  <si>
    <t>ВК 350</t>
  </si>
  <si>
    <t>МРЧ 125</t>
  </si>
  <si>
    <t>Ц2-500</t>
  </si>
  <si>
    <t>ВК 475</t>
  </si>
  <si>
    <t>МРЧ 160</t>
  </si>
  <si>
    <t>Ц2-650</t>
  </si>
  <si>
    <t>ВК 550</t>
  </si>
  <si>
    <t>РК450</t>
  </si>
  <si>
    <t>ВКУ 610</t>
  </si>
  <si>
    <t>РК500</t>
  </si>
  <si>
    <t>ВКУ 765</t>
  </si>
  <si>
    <t>РК600</t>
  </si>
  <si>
    <t>ВКУ 965</t>
  </si>
  <si>
    <t>РЦД250</t>
  </si>
  <si>
    <t>РЦД350</t>
  </si>
  <si>
    <t>Коническо-цилиндрические</t>
  </si>
  <si>
    <t>РЦД400</t>
  </si>
  <si>
    <t>КЦ1-200</t>
  </si>
  <si>
    <t>КЦ1-250</t>
  </si>
  <si>
    <t>КЦ1-300</t>
  </si>
  <si>
    <t>КЦ1-400</t>
  </si>
  <si>
    <t>КЦ1-500</t>
  </si>
  <si>
    <t>КЦ2-500</t>
  </si>
  <si>
    <t>КЦ2-1000</t>
  </si>
  <si>
    <t>КЦ2-1300</t>
  </si>
  <si>
    <t xml:space="preserve">Толкатели электрогидравлические               </t>
  </si>
  <si>
    <t>ТЭ-30</t>
  </si>
  <si>
    <t>ТЭ-50</t>
  </si>
  <si>
    <t>ТЭ-80</t>
  </si>
  <si>
    <t xml:space="preserve">Тормоза колодочные (рамка)             </t>
  </si>
  <si>
    <t>ТКГ-160</t>
  </si>
  <si>
    <t>ТКГ-200</t>
  </si>
  <si>
    <t>ТКГ-300</t>
  </si>
  <si>
    <t>ТКГ-400</t>
  </si>
  <si>
    <t>ТКГ-500</t>
  </si>
  <si>
    <t>ТКГ-600</t>
  </si>
  <si>
    <t>Под заказ.</t>
  </si>
  <si>
    <t>ТКГ-700</t>
  </si>
  <si>
    <t>ТКГ-800</t>
  </si>
  <si>
    <t>Тормоза колодочные в сборе с толкателем</t>
  </si>
  <si>
    <t>Тормоза ТКП/ТКТ (рамка)</t>
  </si>
  <si>
    <t>ТКП/ТКТ-200</t>
  </si>
  <si>
    <t>ТКП/ТКТ-300</t>
  </si>
  <si>
    <t>Тормоза ТКП в сборе</t>
  </si>
  <si>
    <t>ТКП-200</t>
  </si>
  <si>
    <t>ТКП-300</t>
  </si>
  <si>
    <t>ТКП-400</t>
  </si>
  <si>
    <t xml:space="preserve">Поставка тормозов в сборе с магнитом осуществляется только под заказ, цену уточняйте по телефону. </t>
  </si>
  <si>
    <t>ТКП-500</t>
  </si>
  <si>
    <t>ТКП-600</t>
  </si>
  <si>
    <t>ТКП-700</t>
  </si>
  <si>
    <t>ТКП-800</t>
  </si>
  <si>
    <t>Магниты</t>
  </si>
  <si>
    <t>МП-201</t>
  </si>
  <si>
    <t>МП-301</t>
  </si>
  <si>
    <t>Колодки к тормозам (цена за комплект)</t>
  </si>
</sst>
</file>

<file path=xl/styles.xml><?xml version="1.0" encoding="utf-8"?>
<styleSheet xmlns="http://schemas.openxmlformats.org/spreadsheetml/2006/main">
  <numFmts count="2">
    <numFmt numFmtId="164" formatCode="#,##0_р_."/>
    <numFmt numFmtId="165" formatCode="0.0"/>
  </numFmts>
  <fonts count="68">
    <font>
      <sz val="10"/>
      <color rgb="FF000000"/>
      <name val="Arial"/>
    </font>
    <font>
      <b/>
      <sz val="14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sz val="10"/>
      <name val="Quattrocento"/>
    </font>
    <font>
      <b/>
      <sz val="7"/>
      <name val="Arial"/>
    </font>
    <font>
      <b/>
      <sz val="12"/>
      <color rgb="FFFFFFFF"/>
      <name val="Arial"/>
    </font>
    <font>
      <b/>
      <i/>
      <u/>
      <sz val="8"/>
      <name val="Times New Roman"/>
    </font>
    <font>
      <sz val="12"/>
      <name val="Times New Roman"/>
    </font>
    <font>
      <b/>
      <sz val="7"/>
      <color rgb="FFFF0000"/>
      <name val="Arial"/>
    </font>
    <font>
      <b/>
      <sz val="12"/>
      <name val="Arial"/>
    </font>
    <font>
      <sz val="8"/>
      <name val="Times New Roman"/>
    </font>
    <font>
      <b/>
      <sz val="12"/>
      <color rgb="FFFF0000"/>
      <name val="Arial"/>
    </font>
    <font>
      <sz val="14"/>
      <name val="Comic Sans MS"/>
    </font>
    <font>
      <b/>
      <sz val="11"/>
      <name val="Arial"/>
    </font>
    <font>
      <b/>
      <sz val="8"/>
      <name val="Times New Roman"/>
    </font>
    <font>
      <sz val="12"/>
      <name val="Arial"/>
    </font>
    <font>
      <sz val="12"/>
      <name val="Arimo"/>
    </font>
    <font>
      <b/>
      <sz val="11"/>
      <name val="Times New Roman"/>
    </font>
    <font>
      <b/>
      <sz val="10"/>
      <name val="Times New Roman"/>
    </font>
    <font>
      <sz val="8"/>
      <name val="Arial"/>
    </font>
    <font>
      <sz val="11"/>
      <name val="Arial"/>
    </font>
    <font>
      <b/>
      <sz val="11"/>
      <color rgb="FFFF0000"/>
      <name val="Arial"/>
    </font>
    <font>
      <b/>
      <sz val="14"/>
      <color rgb="FFFF0000"/>
      <name val="Times New Roman"/>
    </font>
    <font>
      <b/>
      <sz val="11"/>
      <color rgb="FFFF0000"/>
      <name val="Times New Roman"/>
    </font>
    <font>
      <b/>
      <sz val="10"/>
      <name val="Arimo"/>
    </font>
    <font>
      <b/>
      <sz val="11"/>
      <color rgb="FFFFFFFF"/>
      <name val="Arial"/>
    </font>
    <font>
      <b/>
      <sz val="18"/>
      <name val="Times New Roman"/>
    </font>
    <font>
      <b/>
      <sz val="10"/>
      <color rgb="FF000000"/>
      <name val="Arial"/>
    </font>
    <font>
      <b/>
      <sz val="11"/>
      <color rgb="FF000000"/>
      <name val="Calibri"/>
    </font>
    <font>
      <sz val="11"/>
      <color rgb="FF000000"/>
      <name val="Calibri"/>
    </font>
    <font>
      <b/>
      <i/>
      <sz val="14"/>
      <name val="Times New Roman"/>
    </font>
    <font>
      <b/>
      <sz val="12"/>
      <color rgb="FFFFFFFF"/>
      <name val="Times New Roman"/>
    </font>
    <font>
      <sz val="10"/>
      <name val="Times New Roman"/>
    </font>
    <font>
      <b/>
      <i/>
      <u/>
      <sz val="14"/>
      <name val="Times New Roman"/>
    </font>
    <font>
      <b/>
      <sz val="14"/>
      <color rgb="FF000000"/>
      <name val="Times New Roman"/>
    </font>
    <font>
      <b/>
      <sz val="14"/>
      <color rgb="FF333333"/>
      <name val="Times New Roman"/>
    </font>
    <font>
      <b/>
      <sz val="12"/>
      <color rgb="FF333333"/>
      <name val="Times New Roman"/>
    </font>
    <font>
      <sz val="14"/>
      <color rgb="FF000000"/>
      <name val="Times New Roman"/>
    </font>
    <font>
      <u/>
      <sz val="12"/>
      <color rgb="FF0000FF"/>
      <name val="Times New Roman"/>
    </font>
    <font>
      <u/>
      <sz val="12"/>
      <color rgb="FF0000FF"/>
      <name val="Times New Roman"/>
    </font>
    <font>
      <sz val="12"/>
      <color rgb="FF000000"/>
      <name val="Times New Roman"/>
    </font>
    <font>
      <sz val="16"/>
      <name val="Arial"/>
    </font>
    <font>
      <b/>
      <sz val="11"/>
      <name val="Calibri"/>
    </font>
    <font>
      <u/>
      <sz val="11"/>
      <color rgb="FF003366"/>
      <name val="Calibri"/>
    </font>
    <font>
      <u/>
      <sz val="11"/>
      <color rgb="FF003366"/>
      <name val="Calibri"/>
    </font>
    <font>
      <sz val="12"/>
      <name val="Tahoma"/>
    </font>
    <font>
      <u/>
      <sz val="12"/>
      <color rgb="FF0000FF"/>
      <name val="Times New Roman"/>
    </font>
    <font>
      <u/>
      <sz val="12"/>
      <color rgb="FF0000FF"/>
      <name val="Tahoma"/>
    </font>
    <font>
      <u/>
      <sz val="12"/>
      <color rgb="FF0000FF"/>
      <name val="Tahoma"/>
    </font>
    <font>
      <sz val="14"/>
      <name val="Arial"/>
    </font>
    <font>
      <u/>
      <sz val="12"/>
      <color rgb="FF0000FF"/>
      <name val="Times New Roman"/>
    </font>
    <font>
      <u/>
      <sz val="12"/>
      <color rgb="FF0000FF"/>
      <name val="Times New Roman"/>
    </font>
    <font>
      <u/>
      <sz val="12"/>
      <color rgb="FF0000FF"/>
      <name val="Times New Roman"/>
    </font>
    <font>
      <u/>
      <sz val="12"/>
      <color rgb="FF0000FF"/>
      <name val="Times New Roman"/>
    </font>
    <font>
      <u/>
      <sz val="12"/>
      <color rgb="FF0000FF"/>
      <name val="Times New Roman"/>
    </font>
    <font>
      <u/>
      <sz val="12"/>
      <color rgb="FF0000FF"/>
      <name val="Times New Roman"/>
    </font>
    <font>
      <b/>
      <sz val="24"/>
      <name val="Arial"/>
    </font>
    <font>
      <b/>
      <sz val="18"/>
      <color rgb="FF000000"/>
      <name val="Times New Roman"/>
    </font>
    <font>
      <b/>
      <sz val="10"/>
      <color rgb="FF000000"/>
      <name val="Times New Roman"/>
    </font>
    <font>
      <sz val="10"/>
      <color rgb="FF000000"/>
      <name val="Times New Roman"/>
    </font>
    <font>
      <b/>
      <sz val="20"/>
      <name val="Times New Roman"/>
    </font>
    <font>
      <b/>
      <sz val="12"/>
      <color rgb="FF000000"/>
      <name val="Times New Roman"/>
    </font>
    <font>
      <sz val="11"/>
      <name val="Times New Roman"/>
    </font>
    <font>
      <i/>
      <sz val="11"/>
      <name val="Times New Roman"/>
    </font>
    <font>
      <b/>
      <sz val="12"/>
      <color rgb="FF003366"/>
      <name val="Times New Roman"/>
    </font>
    <font>
      <sz val="11"/>
      <name val="Calibri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F81BD"/>
        <bgColor rgb="FF4F81BD"/>
      </patternFill>
    </fill>
    <fill>
      <patternFill patternType="solid">
        <fgColor rgb="FFC6D9F0"/>
        <bgColor rgb="FFC6D9F0"/>
      </patternFill>
    </fill>
    <fill>
      <patternFill patternType="solid">
        <fgColor rgb="FFC0C0C0"/>
        <bgColor rgb="FFC0C0C0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rgb="FFFFFF00"/>
      </patternFill>
    </fill>
    <fill>
      <patternFill patternType="solid">
        <fgColor rgb="FF969696"/>
        <bgColor rgb="FF969696"/>
      </patternFill>
    </fill>
    <fill>
      <patternFill patternType="solid">
        <fgColor rgb="FF8DB3E2"/>
        <bgColor rgb="FF8DB3E2"/>
      </patternFill>
    </fill>
    <fill>
      <patternFill patternType="solid">
        <fgColor rgb="FFFFF2CC"/>
        <bgColor rgb="FFFFF2CC"/>
      </patternFill>
    </fill>
    <fill>
      <patternFill patternType="solid">
        <fgColor rgb="FF000000"/>
        <bgColor rgb="FF000000"/>
      </patternFill>
    </fill>
    <fill>
      <patternFill patternType="solid">
        <fgColor rgb="FFFFCC99"/>
        <bgColor rgb="FFFFCC99"/>
      </patternFill>
    </fill>
    <fill>
      <patternFill patternType="solid">
        <fgColor rgb="FFD8D8D8"/>
        <bgColor rgb="FFD8D8D8"/>
      </patternFill>
    </fill>
    <fill>
      <patternFill patternType="solid">
        <fgColor rgb="FFFFFFCC"/>
        <bgColor rgb="FFFFFFCC"/>
      </patternFill>
    </fill>
  </fills>
  <borders count="81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double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double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double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double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hair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8">
    <xf numFmtId="0" fontId="0" fillId="0" borderId="0" xfId="0" applyFont="1" applyAlignment="1"/>
    <xf numFmtId="0" fontId="3" fillId="2" borderId="0" xfId="0" applyFont="1" applyFill="1" applyBorder="1"/>
    <xf numFmtId="0" fontId="0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shrinkToFit="1"/>
    </xf>
    <xf numFmtId="164" fontId="6" fillId="0" borderId="2" xfId="0" applyNumberFormat="1" applyFont="1" applyBorder="1" applyAlignment="1">
      <alignment horizontal="center" vertical="center" wrapText="1"/>
    </xf>
    <xf numFmtId="0" fontId="9" fillId="2" borderId="0" xfId="0" applyFont="1" applyFill="1" applyBorder="1"/>
    <xf numFmtId="0" fontId="10" fillId="0" borderId="4" xfId="0" applyFont="1" applyBorder="1" applyAlignment="1">
      <alignment horizontal="center" vertical="center" wrapText="1"/>
    </xf>
    <xf numFmtId="0" fontId="11" fillId="4" borderId="10" xfId="0" applyFont="1" applyFill="1" applyBorder="1" applyAlignment="1">
      <alignment vertical="center"/>
    </xf>
    <xf numFmtId="0" fontId="11" fillId="4" borderId="5" xfId="0" applyFont="1" applyFill="1" applyBorder="1"/>
    <xf numFmtId="0" fontId="11" fillId="4" borderId="7" xfId="0" applyFont="1" applyFill="1" applyBorder="1"/>
    <xf numFmtId="164" fontId="13" fillId="0" borderId="2" xfId="0" applyNumberFormat="1" applyFont="1" applyBorder="1" applyAlignment="1">
      <alignment horizontal="center" vertical="center" wrapText="1"/>
    </xf>
    <xf numFmtId="0" fontId="11" fillId="4" borderId="8" xfId="0" applyFont="1" applyFill="1" applyBorder="1" applyAlignment="1">
      <alignment vertical="center"/>
    </xf>
    <xf numFmtId="0" fontId="11" fillId="4" borderId="8" xfId="0" applyFont="1" applyFill="1" applyBorder="1" applyAlignment="1">
      <alignment wrapText="1"/>
    </xf>
    <xf numFmtId="0" fontId="15" fillId="0" borderId="14" xfId="0" applyFont="1" applyBorder="1" applyAlignment="1">
      <alignment horizontal="center" vertical="center" wrapText="1"/>
    </xf>
    <xf numFmtId="0" fontId="11" fillId="4" borderId="10" xfId="0" applyFont="1" applyFill="1" applyBorder="1"/>
    <xf numFmtId="0" fontId="12" fillId="0" borderId="8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wrapText="1"/>
    </xf>
    <xf numFmtId="3" fontId="18" fillId="2" borderId="10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4" fontId="17" fillId="0" borderId="10" xfId="0" applyNumberFormat="1" applyFont="1" applyBorder="1" applyAlignment="1">
      <alignment horizontal="center" vertical="center"/>
    </xf>
    <xf numFmtId="164" fontId="17" fillId="0" borderId="10" xfId="0" applyNumberFormat="1" applyFont="1" applyBorder="1"/>
    <xf numFmtId="0" fontId="19" fillId="0" borderId="1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shrinkToFit="1"/>
    </xf>
    <xf numFmtId="0" fontId="17" fillId="6" borderId="5" xfId="0" applyFont="1" applyFill="1" applyBorder="1" applyAlignment="1">
      <alignment horizontal="center" vertical="center"/>
    </xf>
    <xf numFmtId="164" fontId="20" fillId="0" borderId="17" xfId="0" applyNumberFormat="1" applyFont="1" applyBorder="1" applyAlignment="1">
      <alignment horizontal="center" vertical="center" wrapText="1"/>
    </xf>
    <xf numFmtId="3" fontId="18" fillId="6" borderId="10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164" fontId="17" fillId="6" borderId="10" xfId="0" applyNumberFormat="1" applyFont="1" applyFill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 wrapText="1"/>
    </xf>
    <xf numFmtId="3" fontId="12" fillId="7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3" fontId="12" fillId="7" borderId="10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/>
    </xf>
    <xf numFmtId="164" fontId="17" fillId="2" borderId="10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/>
    </xf>
    <xf numFmtId="0" fontId="12" fillId="2" borderId="10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3" fontId="18" fillId="4" borderId="10" xfId="0" applyNumberFormat="1" applyFont="1" applyFill="1" applyBorder="1" applyAlignment="1">
      <alignment horizontal="center" vertical="center"/>
    </xf>
    <xf numFmtId="164" fontId="17" fillId="4" borderId="10" xfId="0" applyNumberFormat="1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wrapText="1"/>
    </xf>
    <xf numFmtId="164" fontId="13" fillId="0" borderId="21" xfId="0" applyNumberFormat="1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left" vertical="center"/>
    </xf>
    <xf numFmtId="0" fontId="14" fillId="0" borderId="23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wrapText="1"/>
    </xf>
    <xf numFmtId="164" fontId="13" fillId="0" borderId="28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5" fillId="4" borderId="8" xfId="0" applyFont="1" applyFill="1" applyBorder="1" applyAlignment="1">
      <alignment wrapText="1"/>
    </xf>
    <xf numFmtId="0" fontId="23" fillId="0" borderId="14" xfId="0" applyFont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3" fontId="22" fillId="2" borderId="10" xfId="0" applyNumberFormat="1" applyFont="1" applyFill="1" applyBorder="1" applyAlignment="1">
      <alignment horizontal="center" vertical="center" wrapText="1"/>
    </xf>
    <xf numFmtId="164" fontId="24" fillId="0" borderId="17" xfId="0" applyNumberFormat="1" applyFont="1" applyBorder="1" applyAlignment="1">
      <alignment horizontal="center" vertical="center"/>
    </xf>
    <xf numFmtId="3" fontId="17" fillId="2" borderId="10" xfId="0" applyNumberFormat="1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3" fontId="22" fillId="6" borderId="10" xfId="0" applyNumberFormat="1" applyFont="1" applyFill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3" fontId="17" fillId="6" borderId="10" xfId="0" applyNumberFormat="1" applyFont="1" applyFill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23" fillId="0" borderId="30" xfId="0" applyFont="1" applyBorder="1" applyAlignment="1">
      <alignment horizontal="center" vertical="center"/>
    </xf>
    <xf numFmtId="164" fontId="24" fillId="0" borderId="32" xfId="0" applyNumberFormat="1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1" fontId="22" fillId="2" borderId="10" xfId="0" applyNumberFormat="1" applyFont="1" applyFill="1" applyBorder="1" applyAlignment="1">
      <alignment horizontal="center"/>
    </xf>
    <xf numFmtId="0" fontId="19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1" fontId="22" fillId="6" borderId="10" xfId="0" applyNumberFormat="1" applyFont="1" applyFill="1" applyBorder="1" applyAlignment="1">
      <alignment horizontal="center"/>
    </xf>
    <xf numFmtId="0" fontId="22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164" fontId="24" fillId="0" borderId="35" xfId="0" applyNumberFormat="1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/>
    </xf>
    <xf numFmtId="0" fontId="12" fillId="2" borderId="10" xfId="0" applyFont="1" applyFill="1" applyBorder="1" applyAlignment="1">
      <alignment vertical="center" wrapText="1"/>
    </xf>
    <xf numFmtId="0" fontId="22" fillId="0" borderId="36" xfId="0" applyFont="1" applyBorder="1" applyAlignment="1">
      <alignment horizontal="center" vertical="center"/>
    </xf>
    <xf numFmtId="16" fontId="12" fillId="2" borderId="10" xfId="0" applyNumberFormat="1" applyFont="1" applyFill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/>
    </xf>
    <xf numFmtId="164" fontId="24" fillId="0" borderId="39" xfId="0" applyNumberFormat="1" applyFont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164" fontId="24" fillId="0" borderId="28" xfId="0" applyNumberFormat="1" applyFont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7" fillId="0" borderId="10" xfId="0" applyFont="1" applyBorder="1"/>
    <xf numFmtId="0" fontId="17" fillId="0" borderId="11" xfId="0" applyFont="1" applyBorder="1"/>
    <xf numFmtId="0" fontId="19" fillId="0" borderId="15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3" fontId="12" fillId="0" borderId="0" xfId="0" applyNumberFormat="1" applyFont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12" fillId="2" borderId="10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center" vertical="center"/>
    </xf>
    <xf numFmtId="164" fontId="19" fillId="0" borderId="40" xfId="0" applyNumberFormat="1" applyFont="1" applyBorder="1" applyAlignment="1">
      <alignment horizontal="center" vertical="center"/>
    </xf>
    <xf numFmtId="164" fontId="25" fillId="0" borderId="40" xfId="0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22" fillId="6" borderId="10" xfId="0" applyFont="1" applyFill="1" applyBorder="1" applyAlignment="1">
      <alignment horizontal="center" vertical="center"/>
    </xf>
    <xf numFmtId="3" fontId="22" fillId="6" borderId="10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/>
    </xf>
    <xf numFmtId="3" fontId="22" fillId="2" borderId="10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3" fontId="12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164" fontId="24" fillId="0" borderId="47" xfId="0" applyNumberFormat="1" applyFont="1" applyBorder="1" applyAlignment="1">
      <alignment horizontal="center" vertical="center"/>
    </xf>
    <xf numFmtId="164" fontId="19" fillId="0" borderId="12" xfId="0" applyNumberFormat="1" applyFont="1" applyBorder="1" applyAlignment="1">
      <alignment horizontal="center" vertical="center"/>
    </xf>
    <xf numFmtId="0" fontId="21" fillId="2" borderId="0" xfId="0" applyFont="1" applyFill="1" applyBorder="1"/>
    <xf numFmtId="0" fontId="29" fillId="2" borderId="55" xfId="0" applyFont="1" applyFill="1" applyBorder="1" applyAlignment="1">
      <alignment horizontal="center" vertical="center"/>
    </xf>
    <xf numFmtId="0" fontId="30" fillId="0" borderId="57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31" fillId="10" borderId="20" xfId="0" applyFont="1" applyFill="1" applyBorder="1" applyAlignment="1">
      <alignment horizontal="right"/>
    </xf>
    <xf numFmtId="0" fontId="31" fillId="10" borderId="5" xfId="0" applyFont="1" applyFill="1" applyBorder="1" applyAlignment="1">
      <alignment horizontal="right"/>
    </xf>
    <xf numFmtId="0" fontId="30" fillId="0" borderId="55" xfId="0" applyFont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1" fillId="10" borderId="29" xfId="0" applyFont="1" applyFill="1" applyBorder="1" applyAlignment="1">
      <alignment horizontal="right"/>
    </xf>
    <xf numFmtId="0" fontId="20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19" fillId="2" borderId="0" xfId="0" applyFont="1" applyFill="1" applyBorder="1" applyAlignment="1">
      <alignment vertical="center"/>
    </xf>
    <xf numFmtId="0" fontId="15" fillId="2" borderId="0" xfId="0" applyFont="1" applyFill="1" applyBorder="1"/>
    <xf numFmtId="0" fontId="3" fillId="0" borderId="0" xfId="0" applyFont="1"/>
    <xf numFmtId="0" fontId="34" fillId="0" borderId="5" xfId="0" applyFont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165" fontId="34" fillId="0" borderId="10" xfId="0" applyNumberFormat="1" applyFont="1" applyBorder="1" applyAlignment="1">
      <alignment horizontal="center" vertical="center"/>
    </xf>
    <xf numFmtId="3" fontId="34" fillId="0" borderId="10" xfId="0" applyNumberFormat="1" applyFont="1" applyBorder="1" applyAlignment="1">
      <alignment horizontal="center" vertical="center"/>
    </xf>
    <xf numFmtId="3" fontId="34" fillId="0" borderId="5" xfId="0" applyNumberFormat="1" applyFont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/>
    </xf>
    <xf numFmtId="165" fontId="34" fillId="0" borderId="9" xfId="0" applyNumberFormat="1" applyFont="1" applyBorder="1" applyAlignment="1">
      <alignment horizontal="center" vertical="center"/>
    </xf>
    <xf numFmtId="165" fontId="34" fillId="0" borderId="5" xfId="0" applyNumberFormat="1" applyFont="1" applyBorder="1" applyAlignment="1">
      <alignment horizontal="center" vertical="center"/>
    </xf>
    <xf numFmtId="0" fontId="34" fillId="2" borderId="6" xfId="0" applyFont="1" applyFill="1" applyBorder="1" applyAlignment="1">
      <alignment vertical="center"/>
    </xf>
    <xf numFmtId="3" fontId="19" fillId="2" borderId="10" xfId="0" applyNumberFormat="1" applyFont="1" applyFill="1" applyBorder="1" applyAlignment="1">
      <alignment horizontal="center"/>
    </xf>
    <xf numFmtId="0" fontId="3" fillId="2" borderId="6" xfId="0" applyFont="1" applyFill="1" applyBorder="1"/>
    <xf numFmtId="0" fontId="19" fillId="2" borderId="2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19" fillId="2" borderId="0" xfId="0" applyFont="1" applyFill="1" applyBorder="1"/>
    <xf numFmtId="0" fontId="34" fillId="0" borderId="8" xfId="0" applyFont="1" applyBorder="1" applyAlignment="1">
      <alignment horizontal="center" vertical="center"/>
    </xf>
    <xf numFmtId="165" fontId="19" fillId="2" borderId="10" xfId="0" applyNumberFormat="1" applyFont="1" applyFill="1" applyBorder="1" applyAlignment="1">
      <alignment horizontal="center"/>
    </xf>
    <xf numFmtId="0" fontId="35" fillId="2" borderId="0" xfId="0" applyFont="1" applyFill="1" applyBorder="1" applyAlignment="1">
      <alignment vertical="center"/>
    </xf>
    <xf numFmtId="0" fontId="19" fillId="2" borderId="8" xfId="0" applyFont="1" applyFill="1" applyBorder="1" applyAlignment="1">
      <alignment horizontal="center"/>
    </xf>
    <xf numFmtId="3" fontId="19" fillId="2" borderId="8" xfId="0" applyNumberFormat="1" applyFont="1" applyFill="1" applyBorder="1" applyAlignment="1">
      <alignment horizontal="center"/>
    </xf>
    <xf numFmtId="165" fontId="34" fillId="0" borderId="8" xfId="0" applyNumberFormat="1" applyFont="1" applyBorder="1" applyAlignment="1">
      <alignment horizontal="center" vertical="center"/>
    </xf>
    <xf numFmtId="3" fontId="34" fillId="0" borderId="8" xfId="0" applyNumberFormat="1" applyFont="1" applyBorder="1" applyAlignment="1">
      <alignment horizontal="center" vertical="center"/>
    </xf>
    <xf numFmtId="3" fontId="34" fillId="0" borderId="24" xfId="0" applyNumberFormat="1" applyFont="1" applyBorder="1" applyAlignment="1">
      <alignment horizontal="center" vertical="center"/>
    </xf>
    <xf numFmtId="0" fontId="34" fillId="2" borderId="9" xfId="0" applyFont="1" applyFill="1" applyBorder="1" applyAlignment="1">
      <alignment vertical="center"/>
    </xf>
    <xf numFmtId="0" fontId="3" fillId="2" borderId="9" xfId="0" applyFont="1" applyFill="1" applyBorder="1"/>
    <xf numFmtId="0" fontId="34" fillId="0" borderId="8" xfId="0" applyFont="1" applyBorder="1" applyAlignment="1">
      <alignment horizontal="center"/>
    </xf>
    <xf numFmtId="164" fontId="19" fillId="2" borderId="10" xfId="0" applyNumberFormat="1" applyFont="1" applyFill="1" applyBorder="1" applyAlignment="1">
      <alignment horizontal="center"/>
    </xf>
    <xf numFmtId="0" fontId="34" fillId="0" borderId="10" xfId="0" applyFont="1" applyBorder="1" applyAlignment="1">
      <alignment horizontal="center"/>
    </xf>
    <xf numFmtId="164" fontId="34" fillId="0" borderId="10" xfId="0" applyNumberFormat="1" applyFont="1" applyBorder="1" applyAlignment="1">
      <alignment horizontal="center" vertical="center"/>
    </xf>
    <xf numFmtId="164" fontId="34" fillId="0" borderId="10" xfId="0" applyNumberFormat="1" applyFont="1" applyBorder="1" applyAlignment="1">
      <alignment horizontal="center"/>
    </xf>
    <xf numFmtId="164" fontId="34" fillId="0" borderId="25" xfId="0" applyNumberFormat="1" applyFont="1" applyBorder="1" applyAlignment="1">
      <alignment horizontal="center"/>
    </xf>
    <xf numFmtId="164" fontId="34" fillId="0" borderId="24" xfId="0" applyNumberFormat="1" applyFont="1" applyBorder="1" applyAlignment="1">
      <alignment horizontal="center" vertical="center"/>
    </xf>
    <xf numFmtId="165" fontId="34" fillId="0" borderId="6" xfId="0" applyNumberFormat="1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164" fontId="34" fillId="0" borderId="6" xfId="0" applyNumberFormat="1" applyFont="1" applyBorder="1" applyAlignment="1">
      <alignment horizontal="center" vertical="center"/>
    </xf>
    <xf numFmtId="0" fontId="3" fillId="2" borderId="38" xfId="0" applyFont="1" applyFill="1" applyBorder="1"/>
    <xf numFmtId="0" fontId="17" fillId="2" borderId="0" xfId="0" applyFont="1" applyFill="1" applyBorder="1"/>
    <xf numFmtId="0" fontId="37" fillId="0" borderId="60" xfId="0" applyFont="1" applyBorder="1" applyAlignment="1">
      <alignment horizontal="center" vertical="center" shrinkToFit="1"/>
    </xf>
    <xf numFmtId="0" fontId="38" fillId="0" borderId="57" xfId="0" applyFont="1" applyBorder="1" applyAlignment="1">
      <alignment horizontal="center" vertical="center" shrinkToFit="1"/>
    </xf>
    <xf numFmtId="0" fontId="37" fillId="0" borderId="61" xfId="0" applyFont="1" applyBorder="1" applyAlignment="1">
      <alignment horizontal="center" vertical="center" shrinkToFit="1"/>
    </xf>
    <xf numFmtId="0" fontId="37" fillId="0" borderId="62" xfId="0" applyFont="1" applyBorder="1" applyAlignment="1">
      <alignment horizontal="center" vertical="center" shrinkToFit="1"/>
    </xf>
    <xf numFmtId="0" fontId="37" fillId="0" borderId="57" xfId="0" applyFont="1" applyBorder="1" applyAlignment="1">
      <alignment horizontal="center" vertical="center" shrinkToFit="1"/>
    </xf>
    <xf numFmtId="0" fontId="39" fillId="0" borderId="63" xfId="0" applyFont="1" applyBorder="1" applyAlignment="1">
      <alignment horizontal="center" shrinkToFit="1"/>
    </xf>
    <xf numFmtId="0" fontId="39" fillId="0" borderId="68" xfId="0" applyFont="1" applyBorder="1" applyAlignment="1">
      <alignment horizontal="center" shrinkToFit="1"/>
    </xf>
    <xf numFmtId="0" fontId="41" fillId="0" borderId="68" xfId="0" applyFont="1" applyBorder="1" applyAlignment="1">
      <alignment horizontal="left" shrinkToFit="1"/>
    </xf>
    <xf numFmtId="0" fontId="39" fillId="0" borderId="69" xfId="0" applyFont="1" applyBorder="1" applyAlignment="1">
      <alignment horizontal="center" shrinkToFit="1"/>
    </xf>
    <xf numFmtId="3" fontId="36" fillId="0" borderId="70" xfId="0" applyNumberFormat="1" applyFont="1" applyBorder="1" applyAlignment="1">
      <alignment horizontal="center" shrinkToFit="1"/>
    </xf>
    <xf numFmtId="0" fontId="42" fillId="0" borderId="68" xfId="0" applyFont="1" applyBorder="1" applyAlignment="1">
      <alignment horizontal="left" shrinkToFit="1"/>
    </xf>
    <xf numFmtId="0" fontId="39" fillId="0" borderId="69" xfId="0" applyFont="1" applyBorder="1" applyAlignment="1">
      <alignment horizontal="center" vertical="center" shrinkToFit="1"/>
    </xf>
    <xf numFmtId="0" fontId="36" fillId="0" borderId="70" xfId="0" applyFont="1" applyBorder="1" applyAlignment="1">
      <alignment horizontal="center" shrinkToFit="1"/>
    </xf>
    <xf numFmtId="0" fontId="39" fillId="0" borderId="71" xfId="0" applyFont="1" applyBorder="1" applyAlignment="1">
      <alignment horizontal="center" shrinkToFit="1"/>
    </xf>
    <xf numFmtId="0" fontId="42" fillId="0" borderId="71" xfId="0" applyFont="1" applyBorder="1" applyAlignment="1">
      <alignment horizontal="left" shrinkToFit="1"/>
    </xf>
    <xf numFmtId="0" fontId="44" fillId="5" borderId="10" xfId="0" applyFont="1" applyFill="1" applyBorder="1" applyAlignment="1">
      <alignment horizontal="center"/>
    </xf>
    <xf numFmtId="0" fontId="36" fillId="0" borderId="71" xfId="0" applyFont="1" applyBorder="1" applyAlignment="1">
      <alignment horizontal="center" shrinkToFit="1"/>
    </xf>
    <xf numFmtId="0" fontId="44" fillId="5" borderId="10" xfId="0" applyFont="1" applyFill="1" applyBorder="1" applyAlignment="1">
      <alignment horizontal="center" wrapText="1"/>
    </xf>
    <xf numFmtId="3" fontId="36" fillId="0" borderId="72" xfId="0" applyNumberFormat="1" applyFont="1" applyBorder="1" applyAlignment="1">
      <alignment horizontal="center" vertical="center" shrinkToFit="1"/>
    </xf>
    <xf numFmtId="0" fontId="45" fillId="12" borderId="10" xfId="0" applyFont="1" applyFill="1" applyBorder="1" applyAlignment="1">
      <alignment horizontal="center"/>
    </xf>
    <xf numFmtId="0" fontId="3" fillId="12" borderId="10" xfId="0" applyFont="1" applyFill="1" applyBorder="1" applyAlignment="1">
      <alignment horizontal="center"/>
    </xf>
    <xf numFmtId="3" fontId="3" fillId="12" borderId="10" xfId="0" applyNumberFormat="1" applyFont="1" applyFill="1" applyBorder="1" applyAlignment="1">
      <alignment horizontal="center"/>
    </xf>
    <xf numFmtId="0" fontId="46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6" fillId="0" borderId="72" xfId="0" applyFont="1" applyBorder="1" applyAlignment="1">
      <alignment horizontal="center" vertical="center" shrinkToFit="1"/>
    </xf>
    <xf numFmtId="3" fontId="3" fillId="2" borderId="10" xfId="0" applyNumberFormat="1" applyFont="1" applyFill="1" applyBorder="1" applyAlignment="1">
      <alignment horizontal="center"/>
    </xf>
    <xf numFmtId="0" fontId="47" fillId="13" borderId="10" xfId="0" applyFont="1" applyFill="1" applyBorder="1" applyAlignment="1">
      <alignment horizontal="center"/>
    </xf>
    <xf numFmtId="0" fontId="47" fillId="13" borderId="10" xfId="0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3" fontId="47" fillId="0" borderId="10" xfId="0" applyNumberFormat="1" applyFont="1" applyBorder="1" applyAlignment="1">
      <alignment horizontal="center"/>
    </xf>
    <xf numFmtId="0" fontId="49" fillId="2" borderId="10" xfId="0" applyFont="1" applyFill="1" applyBorder="1" applyAlignment="1">
      <alignment horizontal="center"/>
    </xf>
    <xf numFmtId="0" fontId="47" fillId="2" borderId="10" xfId="0" applyFont="1" applyFill="1" applyBorder="1" applyAlignment="1">
      <alignment horizontal="center"/>
    </xf>
    <xf numFmtId="3" fontId="47" fillId="2" borderId="10" xfId="0" applyNumberFormat="1" applyFont="1" applyFill="1" applyBorder="1" applyAlignment="1">
      <alignment horizontal="center"/>
    </xf>
    <xf numFmtId="3" fontId="36" fillId="0" borderId="70" xfId="0" applyNumberFormat="1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/>
    </xf>
    <xf numFmtId="0" fontId="3" fillId="0" borderId="11" xfId="0" applyFont="1" applyBorder="1" applyAlignment="1">
      <alignment shrinkToFit="1"/>
    </xf>
    <xf numFmtId="0" fontId="17" fillId="0" borderId="11" xfId="0" applyFont="1" applyBorder="1" applyAlignment="1">
      <alignment shrinkToFit="1"/>
    </xf>
    <xf numFmtId="0" fontId="51" fillId="0" borderId="11" xfId="0" applyFont="1" applyBorder="1" applyAlignment="1">
      <alignment shrinkToFit="1"/>
    </xf>
    <xf numFmtId="0" fontId="3" fillId="0" borderId="11" xfId="0" applyFont="1" applyBorder="1" applyAlignment="1">
      <alignment horizontal="center" shrinkToFit="1"/>
    </xf>
    <xf numFmtId="0" fontId="30" fillId="0" borderId="11" xfId="0" applyFont="1" applyBorder="1" applyAlignment="1">
      <alignment shrinkToFit="1"/>
    </xf>
    <xf numFmtId="0" fontId="37" fillId="0" borderId="74" xfId="0" applyFont="1" applyBorder="1" applyAlignment="1">
      <alignment horizontal="center" vertical="center" shrinkToFit="1"/>
    </xf>
    <xf numFmtId="0" fontId="37" fillId="0" borderId="75" xfId="0" applyFont="1" applyBorder="1" applyAlignment="1">
      <alignment horizontal="center" vertical="center" shrinkToFit="1"/>
    </xf>
    <xf numFmtId="0" fontId="52" fillId="0" borderId="66" xfId="0" applyFont="1" applyBorder="1" applyAlignment="1">
      <alignment horizontal="left" shrinkToFit="1"/>
    </xf>
    <xf numFmtId="0" fontId="39" fillId="0" borderId="66" xfId="0" applyFont="1" applyBorder="1" applyAlignment="1">
      <alignment horizontal="center" shrinkToFit="1"/>
    </xf>
    <xf numFmtId="0" fontId="39" fillId="0" borderId="9" xfId="0" applyFont="1" applyBorder="1" applyAlignment="1">
      <alignment horizontal="center" shrinkToFit="1"/>
    </xf>
    <xf numFmtId="3" fontId="36" fillId="0" borderId="66" xfId="0" applyNumberFormat="1" applyFont="1" applyBorder="1" applyAlignment="1">
      <alignment horizontal="center" shrinkToFit="1"/>
    </xf>
    <xf numFmtId="0" fontId="39" fillId="0" borderId="26" xfId="0" applyFont="1" applyBorder="1" applyAlignment="1">
      <alignment horizontal="center" shrinkToFit="1"/>
    </xf>
    <xf numFmtId="3" fontId="36" fillId="0" borderId="71" xfId="0" applyNumberFormat="1" applyFont="1" applyBorder="1" applyAlignment="1">
      <alignment horizontal="center" shrinkToFit="1"/>
    </xf>
    <xf numFmtId="0" fontId="42" fillId="0" borderId="69" xfId="0" applyFont="1" applyBorder="1" applyAlignment="1">
      <alignment horizontal="left" shrinkToFit="1"/>
    </xf>
    <xf numFmtId="0" fontId="39" fillId="0" borderId="6" xfId="0" applyFont="1" applyBorder="1" applyAlignment="1">
      <alignment horizontal="center" shrinkToFit="1"/>
    </xf>
    <xf numFmtId="3" fontId="36" fillId="0" borderId="69" xfId="0" applyNumberFormat="1" applyFont="1" applyBorder="1" applyAlignment="1">
      <alignment horizontal="center" shrinkToFit="1"/>
    </xf>
    <xf numFmtId="0" fontId="42" fillId="0" borderId="66" xfId="0" applyFont="1" applyBorder="1" applyAlignment="1">
      <alignment horizontal="left" shrinkToFit="1"/>
    </xf>
    <xf numFmtId="0" fontId="39" fillId="0" borderId="67" xfId="0" applyFont="1" applyBorder="1" applyAlignment="1">
      <alignment horizontal="center" shrinkToFit="1"/>
    </xf>
    <xf numFmtId="0" fontId="53" fillId="0" borderId="71" xfId="0" applyFont="1" applyBorder="1" applyAlignment="1">
      <alignment horizontal="left" shrinkToFit="1"/>
    </xf>
    <xf numFmtId="0" fontId="39" fillId="0" borderId="72" xfId="0" applyFont="1" applyBorder="1" applyAlignment="1">
      <alignment horizontal="center" shrinkToFit="1"/>
    </xf>
    <xf numFmtId="0" fontId="36" fillId="0" borderId="69" xfId="0" applyFont="1" applyBorder="1" applyAlignment="1">
      <alignment horizontal="center" shrinkToFit="1"/>
    </xf>
    <xf numFmtId="0" fontId="54" fillId="0" borderId="69" xfId="0" applyFont="1" applyBorder="1" applyAlignment="1">
      <alignment horizontal="left" shrinkToFit="1"/>
    </xf>
    <xf numFmtId="0" fontId="39" fillId="0" borderId="76" xfId="0" applyFont="1" applyBorder="1" applyAlignment="1">
      <alignment horizontal="center" shrinkToFit="1"/>
    </xf>
    <xf numFmtId="0" fontId="42" fillId="0" borderId="77" xfId="0" applyFont="1" applyBorder="1" applyAlignment="1">
      <alignment horizontal="left" shrinkToFit="1"/>
    </xf>
    <xf numFmtId="0" fontId="39" fillId="0" borderId="77" xfId="0" applyFont="1" applyBorder="1" applyAlignment="1">
      <alignment horizontal="center" shrinkToFit="1"/>
    </xf>
    <xf numFmtId="0" fontId="39" fillId="0" borderId="78" xfId="0" applyFont="1" applyBorder="1" applyAlignment="1">
      <alignment horizontal="center" shrinkToFit="1"/>
    </xf>
    <xf numFmtId="3" fontId="36" fillId="0" borderId="77" xfId="0" applyNumberFormat="1" applyFont="1" applyBorder="1" applyAlignment="1">
      <alignment horizontal="center" shrinkToFit="1"/>
    </xf>
    <xf numFmtId="0" fontId="3" fillId="0" borderId="0" xfId="0" applyFont="1" applyAlignment="1">
      <alignment shrinkToFit="1"/>
    </xf>
    <xf numFmtId="0" fontId="17" fillId="0" borderId="0" xfId="0" applyFont="1" applyAlignment="1">
      <alignment shrinkToFit="1"/>
    </xf>
    <xf numFmtId="0" fontId="51" fillId="0" borderId="0" xfId="0" applyFont="1" applyAlignment="1">
      <alignment shrinkToFit="1"/>
    </xf>
    <xf numFmtId="0" fontId="3" fillId="0" borderId="0" xfId="0" applyFont="1" applyAlignment="1">
      <alignment horizontal="center" shrinkToFit="1"/>
    </xf>
    <xf numFmtId="0" fontId="30" fillId="0" borderId="0" xfId="0" applyFont="1" applyAlignment="1">
      <alignment shrinkToFit="1"/>
    </xf>
    <xf numFmtId="0" fontId="37" fillId="0" borderId="79" xfId="0" applyFont="1" applyBorder="1" applyAlignment="1">
      <alignment horizontal="center" vertical="center" shrinkToFit="1"/>
    </xf>
    <xf numFmtId="0" fontId="37" fillId="0" borderId="58" xfId="0" applyFont="1" applyBorder="1" applyAlignment="1">
      <alignment horizontal="center" vertical="center" shrinkToFit="1"/>
    </xf>
    <xf numFmtId="0" fontId="39" fillId="0" borderId="80" xfId="0" applyFont="1" applyBorder="1" applyAlignment="1">
      <alignment horizontal="center" shrinkToFit="1"/>
    </xf>
    <xf numFmtId="0" fontId="36" fillId="0" borderId="66" xfId="0" applyFont="1" applyBorder="1" applyAlignment="1">
      <alignment horizontal="center" shrinkToFit="1"/>
    </xf>
    <xf numFmtId="0" fontId="37" fillId="0" borderId="80" xfId="0" applyFont="1" applyBorder="1" applyAlignment="1">
      <alignment horizontal="center" vertical="center" shrinkToFit="1"/>
    </xf>
    <xf numFmtId="0" fontId="38" fillId="0" borderId="80" xfId="0" applyFont="1" applyBorder="1" applyAlignment="1">
      <alignment horizontal="center" vertical="center" shrinkToFit="1"/>
    </xf>
    <xf numFmtId="0" fontId="56" fillId="0" borderId="77" xfId="0" applyFont="1" applyBorder="1" applyAlignment="1">
      <alignment horizontal="left" shrinkToFit="1"/>
    </xf>
    <xf numFmtId="0" fontId="39" fillId="0" borderId="77" xfId="0" applyFont="1" applyBorder="1" applyAlignment="1">
      <alignment horizontal="center" vertical="center" shrinkToFit="1"/>
    </xf>
    <xf numFmtId="3" fontId="36" fillId="0" borderId="77" xfId="0" applyNumberFormat="1" applyFont="1" applyBorder="1" applyAlignment="1">
      <alignment horizontal="center" vertical="center" shrinkToFit="1"/>
    </xf>
    <xf numFmtId="0" fontId="37" fillId="0" borderId="52" xfId="0" applyFont="1" applyBorder="1" applyAlignment="1">
      <alignment horizontal="center" vertical="center" shrinkToFit="1"/>
    </xf>
    <xf numFmtId="0" fontId="39" fillId="0" borderId="65" xfId="0" applyFont="1" applyBorder="1" applyAlignment="1">
      <alignment horizontal="center" shrinkToFit="1"/>
    </xf>
    <xf numFmtId="0" fontId="39" fillId="0" borderId="6" xfId="0" applyFont="1" applyBorder="1" applyAlignment="1">
      <alignment horizontal="center" vertical="center" shrinkToFit="1"/>
    </xf>
    <xf numFmtId="3" fontId="36" fillId="0" borderId="69" xfId="0" applyNumberFormat="1" applyFont="1" applyBorder="1" applyAlignment="1">
      <alignment horizontal="center" vertical="center" shrinkToFit="1"/>
    </xf>
    <xf numFmtId="0" fontId="42" fillId="0" borderId="69" xfId="0" applyFont="1" applyBorder="1" applyAlignment="1">
      <alignment shrinkToFit="1"/>
    </xf>
    <xf numFmtId="0" fontId="36" fillId="0" borderId="77" xfId="0" applyFont="1" applyBorder="1" applyAlignment="1">
      <alignment horizontal="center" shrinkToFit="1"/>
    </xf>
    <xf numFmtId="0" fontId="3" fillId="0" borderId="0" xfId="0" applyFont="1" applyAlignment="1">
      <alignment vertical="center"/>
    </xf>
    <xf numFmtId="0" fontId="3" fillId="1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" fontId="3" fillId="1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" fontId="31" fillId="10" borderId="10" xfId="0" applyNumberFormat="1" applyFont="1" applyFill="1" applyBorder="1" applyAlignment="1">
      <alignment horizontal="center"/>
    </xf>
    <xf numFmtId="3" fontId="3" fillId="0" borderId="0" xfId="0" applyNumberFormat="1" applyFont="1"/>
    <xf numFmtId="0" fontId="3" fillId="0" borderId="26" xfId="0" applyFont="1" applyBorder="1" applyAlignment="1">
      <alignment horizontal="center"/>
    </xf>
    <xf numFmtId="0" fontId="60" fillId="0" borderId="58" xfId="0" applyFont="1" applyBorder="1" applyAlignment="1">
      <alignment vertical="center"/>
    </xf>
    <xf numFmtId="0" fontId="60" fillId="0" borderId="53" xfId="0" applyFont="1" applyBorder="1" applyAlignment="1">
      <alignment vertical="center"/>
    </xf>
    <xf numFmtId="0" fontId="60" fillId="0" borderId="49" xfId="0" applyFont="1" applyBorder="1" applyAlignment="1">
      <alignment vertical="center" wrapText="1"/>
    </xf>
    <xf numFmtId="0" fontId="60" fillId="0" borderId="50" xfId="0" applyFont="1" applyBorder="1" applyAlignment="1">
      <alignment vertical="center" wrapText="1"/>
    </xf>
    <xf numFmtId="0" fontId="60" fillId="10" borderId="10" xfId="0" applyFont="1" applyFill="1" applyBorder="1" applyAlignment="1">
      <alignment horizontal="center" vertical="center" wrapText="1"/>
    </xf>
    <xf numFmtId="0" fontId="60" fillId="0" borderId="56" xfId="0" applyFont="1" applyBorder="1" applyAlignment="1">
      <alignment horizontal="center" vertical="center" wrapText="1"/>
    </xf>
    <xf numFmtId="0" fontId="31" fillId="0" borderId="0" xfId="0" applyFont="1" applyAlignment="1">
      <alignment vertical="top" wrapText="1"/>
    </xf>
    <xf numFmtId="0" fontId="61" fillId="0" borderId="0" xfId="0" applyFont="1" applyAlignment="1">
      <alignment horizontal="center" vertical="center" wrapText="1"/>
    </xf>
    <xf numFmtId="3" fontId="31" fillId="10" borderId="10" xfId="0" applyNumberFormat="1" applyFont="1" applyFill="1" applyBorder="1" applyAlignment="1">
      <alignment horizontal="center"/>
    </xf>
    <xf numFmtId="0" fontId="61" fillId="0" borderId="48" xfId="0" applyFont="1" applyBorder="1" applyAlignment="1">
      <alignment horizontal="center" vertical="center" wrapText="1"/>
    </xf>
    <xf numFmtId="3" fontId="60" fillId="10" borderId="10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63" fillId="0" borderId="8" xfId="0" applyFont="1" applyBorder="1" applyAlignment="1">
      <alignment horizontal="center"/>
    </xf>
    <xf numFmtId="0" fontId="63" fillId="0" borderId="27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/>
    </xf>
    <xf numFmtId="0" fontId="63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3" fontId="63" fillId="14" borderId="10" xfId="0" applyNumberFormat="1" applyFont="1" applyFill="1" applyBorder="1" applyAlignment="1">
      <alignment horizontal="center" vertical="center"/>
    </xf>
    <xf numFmtId="0" fontId="9" fillId="0" borderId="10" xfId="0" applyFont="1" applyBorder="1"/>
    <xf numFmtId="0" fontId="64" fillId="0" borderId="57" xfId="0" applyFont="1" applyBorder="1" applyAlignment="1">
      <alignment horizontal="center" vertical="top" wrapText="1"/>
    </xf>
    <xf numFmtId="0" fontId="64" fillId="0" borderId="53" xfId="0" applyFont="1" applyBorder="1" applyAlignment="1">
      <alignment vertical="top" wrapText="1"/>
    </xf>
    <xf numFmtId="0" fontId="64" fillId="0" borderId="53" xfId="0" applyFont="1" applyBorder="1" applyAlignment="1">
      <alignment horizontal="center" vertical="top" wrapText="1"/>
    </xf>
    <xf numFmtId="0" fontId="22" fillId="0" borderId="0" xfId="0" applyFont="1"/>
    <xf numFmtId="0" fontId="64" fillId="0" borderId="56" xfId="0" applyFont="1" applyBorder="1" applyAlignment="1">
      <alignment vertical="top" wrapText="1"/>
    </xf>
    <xf numFmtId="0" fontId="64" fillId="0" borderId="55" xfId="0" applyFont="1" applyBorder="1" applyAlignment="1">
      <alignment vertical="top" wrapText="1"/>
    </xf>
    <xf numFmtId="0" fontId="64" fillId="0" borderId="56" xfId="0" applyFont="1" applyBorder="1" applyAlignment="1">
      <alignment horizontal="center" vertical="top" wrapText="1"/>
    </xf>
    <xf numFmtId="0" fontId="64" fillId="0" borderId="55" xfId="0" applyFont="1" applyBorder="1" applyAlignment="1">
      <alignment horizontal="center" vertical="top" wrapText="1"/>
    </xf>
    <xf numFmtId="0" fontId="9" fillId="0" borderId="53" xfId="0" applyFont="1" applyBorder="1" applyAlignment="1">
      <alignment horizontal="center" vertical="top" wrapText="1"/>
    </xf>
    <xf numFmtId="3" fontId="9" fillId="0" borderId="53" xfId="0" applyNumberFormat="1" applyFont="1" applyBorder="1" applyAlignment="1">
      <alignment horizontal="center" vertical="top" wrapText="1"/>
    </xf>
    <xf numFmtId="0" fontId="9" fillId="0" borderId="55" xfId="0" applyFont="1" applyBorder="1" applyAlignment="1">
      <alignment horizontal="center" vertical="top" wrapText="1"/>
    </xf>
    <xf numFmtId="3" fontId="9" fillId="0" borderId="55" xfId="0" applyNumberFormat="1" applyFont="1" applyBorder="1" applyAlignment="1">
      <alignment horizontal="center" vertical="top" wrapText="1"/>
    </xf>
    <xf numFmtId="0" fontId="6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2" fillId="2" borderId="8" xfId="0" applyFont="1" applyFill="1" applyBorder="1" applyAlignment="1">
      <alignment horizontal="center" vertical="center"/>
    </xf>
    <xf numFmtId="0" fontId="2" fillId="0" borderId="11" xfId="0" applyFont="1" applyBorder="1"/>
    <xf numFmtId="0" fontId="12" fillId="0" borderId="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2" fillId="0" borderId="29" xfId="0" applyFont="1" applyBorder="1"/>
    <xf numFmtId="0" fontId="16" fillId="5" borderId="29" xfId="0" applyFont="1" applyFill="1" applyBorder="1" applyAlignment="1">
      <alignment horizontal="center" vertical="center"/>
    </xf>
    <xf numFmtId="0" fontId="2" fillId="0" borderId="9" xfId="0" applyFont="1" applyBorder="1"/>
    <xf numFmtId="0" fontId="2" fillId="0" borderId="20" xfId="0" applyFont="1" applyBorder="1"/>
    <xf numFmtId="0" fontId="12" fillId="0" borderId="5" xfId="0" applyFont="1" applyBorder="1" applyAlignment="1">
      <alignment horizontal="center" vertical="center"/>
    </xf>
    <xf numFmtId="0" fontId="2" fillId="0" borderId="7" xfId="0" applyFont="1" applyBorder="1"/>
    <xf numFmtId="0" fontId="12" fillId="0" borderId="8" xfId="0" applyFont="1" applyBorder="1" applyAlignment="1">
      <alignment horizontal="left" vertical="center"/>
    </xf>
    <xf numFmtId="49" fontId="12" fillId="0" borderId="8" xfId="0" applyNumberFormat="1" applyFont="1" applyBorder="1" applyAlignment="1">
      <alignment horizontal="center" vertical="center"/>
    </xf>
    <xf numFmtId="0" fontId="2" fillId="0" borderId="27" xfId="0" applyFont="1" applyBorder="1"/>
    <xf numFmtId="0" fontId="12" fillId="0" borderId="2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2" fillId="0" borderId="0" xfId="0" applyFont="1" applyBorder="1"/>
    <xf numFmtId="0" fontId="12" fillId="2" borderId="9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/>
    </xf>
    <xf numFmtId="0" fontId="2" fillId="0" borderId="6" xfId="0" applyFont="1" applyBorder="1"/>
    <xf numFmtId="0" fontId="2" fillId="0" borderId="15" xfId="0" applyFont="1" applyBorder="1"/>
    <xf numFmtId="3" fontId="12" fillId="7" borderId="8" xfId="0" applyNumberFormat="1" applyFont="1" applyFill="1" applyBorder="1" applyAlignment="1">
      <alignment horizontal="center" vertical="center"/>
    </xf>
    <xf numFmtId="3" fontId="12" fillId="0" borderId="8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left" vertical="center" wrapText="1"/>
    </xf>
    <xf numFmtId="0" fontId="16" fillId="8" borderId="29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/>
    </xf>
    <xf numFmtId="0" fontId="22" fillId="0" borderId="24" xfId="0" applyFont="1" applyBorder="1" applyAlignment="1">
      <alignment horizontal="center" vertical="center" wrapText="1"/>
    </xf>
    <xf numFmtId="0" fontId="2" fillId="0" borderId="26" xfId="0" applyFont="1" applyBorder="1"/>
    <xf numFmtId="0" fontId="2" fillId="0" borderId="38" xfId="0" applyFont="1" applyBorder="1"/>
    <xf numFmtId="0" fontId="0" fillId="0" borderId="0" xfId="0" applyFont="1" applyAlignment="1"/>
    <xf numFmtId="0" fontId="2" fillId="0" borderId="25" xfId="0" applyFont="1" applyBorder="1"/>
    <xf numFmtId="0" fontId="1" fillId="0" borderId="12" xfId="0" applyFont="1" applyBorder="1" applyAlignment="1">
      <alignment horizontal="center" vertical="center"/>
    </xf>
    <xf numFmtId="0" fontId="2" fillId="0" borderId="18" xfId="0" applyFont="1" applyBorder="1"/>
    <xf numFmtId="0" fontId="2" fillId="0" borderId="22" xfId="0" applyFont="1" applyBorder="1"/>
    <xf numFmtId="0" fontId="14" fillId="0" borderId="43" xfId="0" applyFont="1" applyBorder="1" applyAlignment="1">
      <alignment horizontal="center" vertical="center"/>
    </xf>
    <xf numFmtId="0" fontId="2" fillId="0" borderId="44" xfId="0" applyFont="1" applyBorder="1"/>
    <xf numFmtId="0" fontId="2" fillId="0" borderId="45" xfId="0" applyFont="1" applyBorder="1"/>
    <xf numFmtId="0" fontId="14" fillId="0" borderId="13" xfId="0" applyFont="1" applyBorder="1" applyAlignment="1">
      <alignment horizontal="center" vertical="center"/>
    </xf>
    <xf numFmtId="0" fontId="2" fillId="0" borderId="23" xfId="0" applyFont="1" applyBorder="1"/>
    <xf numFmtId="0" fontId="2" fillId="0" borderId="19" xfId="0" applyFont="1" applyBorder="1"/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0" borderId="1" xfId="0" applyFont="1" applyBorder="1"/>
    <xf numFmtId="0" fontId="14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wrapText="1"/>
    </xf>
    <xf numFmtId="0" fontId="11" fillId="4" borderId="8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3" fontId="17" fillId="2" borderId="8" xfId="0" applyNumberFormat="1" applyFont="1" applyFill="1" applyBorder="1" applyAlignment="1">
      <alignment horizontal="center" vertical="center" wrapText="1"/>
    </xf>
    <xf numFmtId="3" fontId="17" fillId="6" borderId="8" xfId="0" applyNumberFormat="1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5" fillId="9" borderId="5" xfId="0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3" fontId="26" fillId="2" borderId="5" xfId="0" applyNumberFormat="1" applyFont="1" applyFill="1" applyBorder="1" applyAlignment="1">
      <alignment horizontal="center" vertical="center" wrapText="1"/>
    </xf>
    <xf numFmtId="0" fontId="21" fillId="4" borderId="24" xfId="0" applyFont="1" applyFill="1" applyBorder="1" applyAlignment="1">
      <alignment horizontal="left" wrapText="1"/>
    </xf>
    <xf numFmtId="3" fontId="4" fillId="6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3" fontId="26" fillId="6" borderId="5" xfId="0" applyNumberFormat="1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/>
    </xf>
    <xf numFmtId="164" fontId="17" fillId="6" borderId="24" xfId="0" applyNumberFormat="1" applyFont="1" applyFill="1" applyBorder="1" applyAlignment="1">
      <alignment horizontal="center" vertical="center" wrapText="1"/>
    </xf>
    <xf numFmtId="3" fontId="22" fillId="6" borderId="8" xfId="0" applyNumberFormat="1" applyFont="1" applyFill="1" applyBorder="1" applyAlignment="1">
      <alignment horizontal="center" vertical="center"/>
    </xf>
    <xf numFmtId="3" fontId="22" fillId="2" borderId="8" xfId="0" applyNumberFormat="1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/>
    </xf>
    <xf numFmtId="3" fontId="17" fillId="0" borderId="8" xfId="0" applyNumberFormat="1" applyFont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  <xf numFmtId="0" fontId="2" fillId="0" borderId="53" xfId="0" applyFont="1" applyBorder="1"/>
    <xf numFmtId="0" fontId="29" fillId="0" borderId="52" xfId="0" applyFont="1" applyBorder="1" applyAlignment="1">
      <alignment horizontal="center" vertical="center" wrapText="1"/>
    </xf>
    <xf numFmtId="0" fontId="2" fillId="0" borderId="52" xfId="0" applyFont="1" applyBorder="1"/>
    <xf numFmtId="0" fontId="28" fillId="0" borderId="48" xfId="0" applyFont="1" applyBorder="1" applyAlignment="1">
      <alignment horizontal="center"/>
    </xf>
    <xf numFmtId="0" fontId="2" fillId="0" borderId="48" xfId="0" applyFont="1" applyBorder="1"/>
    <xf numFmtId="0" fontId="29" fillId="0" borderId="51" xfId="0" applyFont="1" applyBorder="1" applyAlignment="1">
      <alignment horizontal="center" vertical="center" wrapText="1"/>
    </xf>
    <xf numFmtId="0" fontId="2" fillId="0" borderId="56" xfId="0" applyFont="1" applyBorder="1"/>
    <xf numFmtId="0" fontId="29" fillId="0" borderId="49" xfId="0" applyFont="1" applyBorder="1" applyAlignment="1">
      <alignment horizontal="center" vertical="center" wrapText="1"/>
    </xf>
    <xf numFmtId="0" fontId="2" fillId="0" borderId="50" xfId="0" applyFont="1" applyBorder="1"/>
    <xf numFmtId="0" fontId="2" fillId="0" borderId="54" xfId="0" applyFont="1" applyBorder="1"/>
    <xf numFmtId="0" fontId="2" fillId="0" borderId="55" xfId="0" applyFont="1" applyBorder="1"/>
    <xf numFmtId="165" fontId="34" fillId="0" borderId="5" xfId="0" applyNumberFormat="1" applyFont="1" applyBorder="1" applyAlignment="1">
      <alignment horizontal="center" vertical="center"/>
    </xf>
    <xf numFmtId="3" fontId="34" fillId="0" borderId="5" xfId="0" applyNumberFormat="1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20" fillId="5" borderId="24" xfId="0" applyFont="1" applyFill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19" fillId="2" borderId="5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 vertical="center"/>
    </xf>
    <xf numFmtId="0" fontId="33" fillId="11" borderId="0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/>
    </xf>
    <xf numFmtId="0" fontId="19" fillId="2" borderId="24" xfId="0" applyFont="1" applyFill="1" applyBorder="1" applyAlignment="1">
      <alignment horizontal="center" vertical="center"/>
    </xf>
    <xf numFmtId="3" fontId="19" fillId="2" borderId="8" xfId="0" applyNumberFormat="1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/>
    </xf>
    <xf numFmtId="0" fontId="39" fillId="0" borderId="63" xfId="0" applyFont="1" applyBorder="1" applyAlignment="1">
      <alignment horizontal="center" shrinkToFit="1"/>
    </xf>
    <xf numFmtId="0" fontId="2" fillId="0" borderId="64" xfId="0" applyFont="1" applyBorder="1"/>
    <xf numFmtId="0" fontId="2" fillId="0" borderId="65" xfId="0" applyFont="1" applyBorder="1"/>
    <xf numFmtId="0" fontId="42" fillId="0" borderId="71" xfId="0" applyFont="1" applyBorder="1" applyAlignment="1">
      <alignment shrinkToFit="1"/>
    </xf>
    <xf numFmtId="0" fontId="2" fillId="0" borderId="73" xfId="0" applyFont="1" applyBorder="1"/>
    <xf numFmtId="0" fontId="48" fillId="0" borderId="63" xfId="0" applyFont="1" applyBorder="1" applyAlignment="1">
      <alignment horizontal="left" shrinkToFit="1"/>
    </xf>
    <xf numFmtId="0" fontId="39" fillId="0" borderId="71" xfId="0" applyFont="1" applyBorder="1" applyAlignment="1">
      <alignment horizontal="center" shrinkToFit="1"/>
    </xf>
    <xf numFmtId="3" fontId="36" fillId="0" borderId="71" xfId="0" applyNumberFormat="1" applyFont="1" applyBorder="1" applyAlignment="1">
      <alignment horizontal="center" shrinkToFit="1"/>
    </xf>
    <xf numFmtId="0" fontId="2" fillId="0" borderId="66" xfId="0" applyFont="1" applyBorder="1"/>
    <xf numFmtId="3" fontId="36" fillId="0" borderId="71" xfId="0" applyNumberFormat="1" applyFont="1" applyBorder="1" applyAlignment="1">
      <alignment horizontal="center" vertical="center" shrinkToFit="1"/>
    </xf>
    <xf numFmtId="0" fontId="39" fillId="0" borderId="26" xfId="0" applyFont="1" applyBorder="1" applyAlignment="1">
      <alignment horizontal="center" vertical="center" shrinkToFit="1"/>
    </xf>
    <xf numFmtId="0" fontId="42" fillId="0" borderId="71" xfId="0" applyFont="1" applyBorder="1" applyAlignment="1">
      <alignment horizontal="left" shrinkToFit="1"/>
    </xf>
    <xf numFmtId="0" fontId="57" fillId="0" borderId="71" xfId="0" applyFont="1" applyBorder="1" applyAlignment="1">
      <alignment horizontal="left" vertical="center" shrinkToFit="1"/>
    </xf>
    <xf numFmtId="0" fontId="39" fillId="0" borderId="26" xfId="0" applyFont="1" applyBorder="1" applyAlignment="1">
      <alignment horizontal="center" shrinkToFit="1"/>
    </xf>
    <xf numFmtId="0" fontId="39" fillId="0" borderId="72" xfId="0" applyFont="1" applyBorder="1" applyAlignment="1">
      <alignment horizontal="center" vertical="center" shrinkToFit="1"/>
    </xf>
    <xf numFmtId="0" fontId="2" fillId="0" borderId="59" xfId="0" applyFont="1" applyBorder="1"/>
    <xf numFmtId="0" fontId="2" fillId="0" borderId="67" xfId="0" applyFont="1" applyBorder="1"/>
    <xf numFmtId="0" fontId="36" fillId="0" borderId="71" xfId="0" applyFont="1" applyBorder="1" applyAlignment="1">
      <alignment horizontal="center" vertical="center" shrinkToFit="1"/>
    </xf>
    <xf numFmtId="0" fontId="55" fillId="0" borderId="71" xfId="0" applyFont="1" applyBorder="1" applyAlignment="1">
      <alignment shrinkToFit="1"/>
    </xf>
    <xf numFmtId="3" fontId="36" fillId="0" borderId="72" xfId="0" applyNumberFormat="1" applyFont="1" applyBorder="1" applyAlignment="1">
      <alignment horizontal="center" shrinkToFit="1"/>
    </xf>
    <xf numFmtId="0" fontId="37" fillId="0" borderId="24" xfId="0" applyFont="1" applyBorder="1" applyAlignment="1">
      <alignment horizontal="center" shrinkToFit="1"/>
    </xf>
    <xf numFmtId="0" fontId="36" fillId="0" borderId="48" xfId="0" applyFont="1" applyBorder="1" applyAlignment="1">
      <alignment horizontal="center" shrinkToFit="1"/>
    </xf>
    <xf numFmtId="3" fontId="36" fillId="0" borderId="59" xfId="0" applyNumberFormat="1" applyFont="1" applyBorder="1" applyAlignment="1">
      <alignment horizontal="center" shrinkToFit="1"/>
    </xf>
    <xf numFmtId="0" fontId="39" fillId="0" borderId="51" xfId="0" applyFont="1" applyBorder="1" applyAlignment="1">
      <alignment horizontal="center" shrinkToFit="1"/>
    </xf>
    <xf numFmtId="0" fontId="40" fillId="0" borderId="64" xfId="0" applyFont="1" applyBorder="1" applyAlignment="1">
      <alignment horizontal="left" shrinkToFit="1"/>
    </xf>
    <xf numFmtId="3" fontId="36" fillId="0" borderId="72" xfId="0" applyNumberFormat="1" applyFont="1" applyBorder="1" applyAlignment="1">
      <alignment horizontal="center" vertical="center" shrinkToFit="1"/>
    </xf>
    <xf numFmtId="0" fontId="39" fillId="0" borderId="71" xfId="0" applyFont="1" applyBorder="1" applyAlignment="1">
      <alignment horizontal="center" vertical="center" shrinkToFit="1"/>
    </xf>
    <xf numFmtId="0" fontId="37" fillId="0" borderId="38" xfId="0" applyFont="1" applyBorder="1" applyAlignment="1">
      <alignment horizontal="center" shrinkToFit="1"/>
    </xf>
    <xf numFmtId="0" fontId="36" fillId="0" borderId="71" xfId="0" applyFont="1" applyBorder="1" applyAlignment="1">
      <alignment horizontal="center" shrinkToFit="1"/>
    </xf>
    <xf numFmtId="0" fontId="37" fillId="0" borderId="0" xfId="0" applyFont="1" applyAlignment="1">
      <alignment horizontal="center" shrinkToFit="1"/>
    </xf>
    <xf numFmtId="0" fontId="43" fillId="0" borderId="0" xfId="0" applyFont="1" applyAlignment="1">
      <alignment horizontal="center" vertical="top"/>
    </xf>
    <xf numFmtId="0" fontId="47" fillId="0" borderId="5" xfId="0" applyFont="1" applyBorder="1" applyAlignment="1">
      <alignment horizontal="center"/>
    </xf>
    <xf numFmtId="0" fontId="47" fillId="13" borderId="5" xfId="0" applyFont="1" applyFill="1" applyBorder="1" applyAlignment="1">
      <alignment horizontal="center"/>
    </xf>
    <xf numFmtId="0" fontId="47" fillId="2" borderId="5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58" fillId="0" borderId="0" xfId="0" applyFont="1"/>
    <xf numFmtId="0" fontId="3" fillId="0" borderId="9" xfId="0" applyFont="1" applyBorder="1"/>
    <xf numFmtId="0" fontId="3" fillId="0" borderId="15" xfId="0" applyFont="1" applyBorder="1" applyAlignment="1">
      <alignment vertical="center"/>
    </xf>
    <xf numFmtId="0" fontId="3" fillId="10" borderId="24" xfId="0" applyFont="1" applyFill="1" applyBorder="1" applyAlignment="1">
      <alignment horizontal="center"/>
    </xf>
    <xf numFmtId="0" fontId="59" fillId="0" borderId="0" xfId="0" applyFont="1" applyAlignment="1">
      <alignment horizontal="center" wrapText="1"/>
    </xf>
    <xf numFmtId="0" fontId="42" fillId="0" borderId="48" xfId="0" applyFont="1" applyBorder="1" applyAlignment="1">
      <alignment horizontal="left" wrapText="1"/>
    </xf>
    <xf numFmtId="0" fontId="60" fillId="0" borderId="51" xfId="0" applyFont="1" applyBorder="1" applyAlignment="1">
      <alignment horizontal="center" wrapText="1"/>
    </xf>
    <xf numFmtId="0" fontId="60" fillId="0" borderId="51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/>
    </xf>
    <xf numFmtId="0" fontId="9" fillId="0" borderId="26" xfId="0" applyFont="1" applyBorder="1" applyAlignment="1">
      <alignment horizontal="left"/>
    </xf>
    <xf numFmtId="0" fontId="65" fillId="0" borderId="58" xfId="0" applyFont="1" applyBorder="1" applyAlignment="1">
      <alignment horizontal="center" vertical="top" wrapText="1"/>
    </xf>
    <xf numFmtId="0" fontId="19" fillId="0" borderId="58" xfId="0" applyFont="1" applyBorder="1" applyAlignment="1">
      <alignment horizontal="center" vertical="top" wrapText="1"/>
    </xf>
    <xf numFmtId="0" fontId="64" fillId="0" borderId="58" xfId="0" applyFont="1" applyBorder="1" applyAlignment="1">
      <alignment vertical="top" wrapText="1"/>
    </xf>
    <xf numFmtId="0" fontId="64" fillId="0" borderId="58" xfId="0" applyFont="1" applyBorder="1" applyAlignment="1">
      <alignment horizontal="center" vertical="top" wrapText="1"/>
    </xf>
    <xf numFmtId="0" fontId="19" fillId="0" borderId="58" xfId="0" applyFont="1" applyBorder="1" applyAlignment="1">
      <alignment vertical="top" wrapText="1"/>
    </xf>
    <xf numFmtId="0" fontId="66" fillId="0" borderId="79" xfId="0" applyFont="1" applyBorder="1" applyAlignment="1">
      <alignment horizontal="center"/>
    </xf>
    <xf numFmtId="0" fontId="2" fillId="0" borderId="79" xfId="0" applyFont="1" applyBorder="1"/>
    <xf numFmtId="0" fontId="63" fillId="0" borderId="51" xfId="0" applyFont="1" applyBorder="1" applyAlignment="1">
      <alignment vertical="top" wrapText="1"/>
    </xf>
    <xf numFmtId="0" fontId="66" fillId="0" borderId="48" xfId="0" applyFont="1" applyBorder="1" applyAlignment="1">
      <alignment horizontal="center"/>
    </xf>
    <xf numFmtId="0" fontId="66" fillId="0" borderId="5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3"/>
  <sheetViews>
    <sheetView showGridLines="0" tabSelected="1" topLeftCell="A4" workbookViewId="0">
      <selection activeCell="J89" sqref="J89"/>
    </sheetView>
  </sheetViews>
  <sheetFormatPr defaultColWidth="17.28515625" defaultRowHeight="15" customHeight="1"/>
  <cols>
    <col min="1" max="1" width="8" customWidth="1"/>
    <col min="2" max="2" width="14.140625" customWidth="1"/>
    <col min="3" max="4" width="9.140625" customWidth="1"/>
    <col min="5" max="6" width="9.28515625" customWidth="1"/>
    <col min="7" max="7" width="10.7109375" customWidth="1"/>
    <col min="8" max="8" width="9.140625" customWidth="1"/>
    <col min="9" max="9" width="12.28515625" customWidth="1"/>
    <col min="10" max="10" width="9.5703125" customWidth="1"/>
    <col min="11" max="20" width="9.140625" customWidth="1"/>
  </cols>
  <sheetData>
    <row r="1" spans="1:26" ht="12.75" customHeight="1">
      <c r="A1" s="338" t="s">
        <v>8</v>
      </c>
      <c r="B1" s="339"/>
      <c r="C1" s="339"/>
      <c r="D1" s="339"/>
      <c r="E1" s="339"/>
      <c r="F1" s="339"/>
      <c r="G1" s="339"/>
      <c r="H1" s="339"/>
      <c r="I1" s="339"/>
      <c r="J1" s="339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9" customHeight="1">
      <c r="A2" s="340" t="s">
        <v>11</v>
      </c>
      <c r="B2" s="328"/>
      <c r="C2" s="328"/>
      <c r="D2" s="328"/>
      <c r="E2" s="328"/>
      <c r="F2" s="328"/>
      <c r="G2" s="328"/>
      <c r="H2" s="328"/>
      <c r="I2" s="328"/>
      <c r="J2" s="328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341" t="s">
        <v>20</v>
      </c>
      <c r="B3" s="342"/>
      <c r="C3" s="342"/>
      <c r="D3" s="342"/>
      <c r="E3" s="342"/>
      <c r="F3" s="342"/>
      <c r="G3" s="342"/>
      <c r="H3" s="342"/>
      <c r="I3" s="342"/>
      <c r="J3" s="33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5" customHeight="1">
      <c r="A4" s="18" t="s">
        <v>34</v>
      </c>
      <c r="B4" s="18" t="s">
        <v>36</v>
      </c>
      <c r="C4" s="18" t="s">
        <v>37</v>
      </c>
      <c r="D4" s="18" t="s">
        <v>38</v>
      </c>
      <c r="E4" s="18" t="s">
        <v>39</v>
      </c>
      <c r="F4" s="20" t="s">
        <v>40</v>
      </c>
      <c r="G4" s="18" t="s">
        <v>41</v>
      </c>
      <c r="H4" s="18" t="s">
        <v>42</v>
      </c>
      <c r="I4" s="18" t="s">
        <v>43</v>
      </c>
      <c r="J4" s="22" t="s">
        <v>44</v>
      </c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23">
        <v>1</v>
      </c>
      <c r="B5" s="34" t="s">
        <v>45</v>
      </c>
      <c r="C5" s="23">
        <v>220</v>
      </c>
      <c r="D5" s="23">
        <v>0.25</v>
      </c>
      <c r="E5" s="23">
        <v>50</v>
      </c>
      <c r="F5" s="23">
        <v>5.0999999999999996</v>
      </c>
      <c r="G5" s="23">
        <v>0.24</v>
      </c>
      <c r="H5" s="23">
        <v>1.5</v>
      </c>
      <c r="I5" s="23" t="s">
        <v>52</v>
      </c>
      <c r="J5" s="36">
        <v>56000</v>
      </c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3">
        <v>2</v>
      </c>
      <c r="B6" s="34" t="s">
        <v>53</v>
      </c>
      <c r="C6" s="23">
        <v>380</v>
      </c>
      <c r="D6" s="23">
        <v>0.2</v>
      </c>
      <c r="E6" s="23">
        <v>50</v>
      </c>
      <c r="F6" s="23">
        <v>5.0999999999999996</v>
      </c>
      <c r="G6" s="23">
        <v>0.24</v>
      </c>
      <c r="H6" s="23">
        <v>1.5</v>
      </c>
      <c r="I6" s="23" t="s">
        <v>52</v>
      </c>
      <c r="J6" s="36">
        <v>53070</v>
      </c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23">
        <v>3</v>
      </c>
      <c r="B7" s="34" t="s">
        <v>54</v>
      </c>
      <c r="C7" s="23">
        <v>220</v>
      </c>
      <c r="D7" s="23">
        <v>0.3</v>
      </c>
      <c r="E7" s="23">
        <v>150</v>
      </c>
      <c r="F7" s="23">
        <v>5.0999999999999996</v>
      </c>
      <c r="G7" s="23">
        <v>0.34</v>
      </c>
      <c r="H7" s="23">
        <v>1.5</v>
      </c>
      <c r="I7" s="23" t="s">
        <v>52</v>
      </c>
      <c r="J7" s="36">
        <v>60736</v>
      </c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23">
        <v>4</v>
      </c>
      <c r="B8" s="34" t="s">
        <v>55</v>
      </c>
      <c r="C8" s="23">
        <v>380</v>
      </c>
      <c r="D8" s="23">
        <v>0.35</v>
      </c>
      <c r="E8" s="23">
        <v>150</v>
      </c>
      <c r="F8" s="23">
        <v>5.0999999999999996</v>
      </c>
      <c r="G8" s="23">
        <v>0.34</v>
      </c>
      <c r="H8" s="23">
        <v>1.5</v>
      </c>
      <c r="I8" s="23" t="s">
        <v>52</v>
      </c>
      <c r="J8" s="37">
        <v>45500</v>
      </c>
      <c r="K8" s="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23">
        <v>5</v>
      </c>
      <c r="B9" s="34" t="s">
        <v>56</v>
      </c>
      <c r="C9" s="23">
        <v>380</v>
      </c>
      <c r="D9" s="23">
        <v>0.5</v>
      </c>
      <c r="E9" s="23">
        <v>130</v>
      </c>
      <c r="F9" s="23">
        <v>6.9</v>
      </c>
      <c r="G9" s="23">
        <v>0.34</v>
      </c>
      <c r="H9" s="23">
        <v>2.2000000000000002</v>
      </c>
      <c r="I9" s="23" t="s">
        <v>52</v>
      </c>
      <c r="J9" s="37">
        <v>57700</v>
      </c>
      <c r="K9" s="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23">
        <v>6</v>
      </c>
      <c r="B10" s="38" t="s">
        <v>58</v>
      </c>
      <c r="C10" s="39">
        <v>380</v>
      </c>
      <c r="D10" s="39">
        <v>0.42</v>
      </c>
      <c r="E10" s="39">
        <v>80</v>
      </c>
      <c r="F10" s="39">
        <v>6.9</v>
      </c>
      <c r="G10" s="39">
        <v>0.72</v>
      </c>
      <c r="H10" s="39">
        <v>3.2</v>
      </c>
      <c r="I10" s="39" t="s">
        <v>52</v>
      </c>
      <c r="J10" s="40">
        <v>47500</v>
      </c>
      <c r="K10" s="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23">
        <v>7</v>
      </c>
      <c r="B11" s="38" t="s">
        <v>61</v>
      </c>
      <c r="C11" s="39">
        <v>380</v>
      </c>
      <c r="D11" s="39">
        <v>0.42</v>
      </c>
      <c r="E11" s="39">
        <v>80</v>
      </c>
      <c r="F11" s="39">
        <v>6.9</v>
      </c>
      <c r="G11" s="39">
        <v>0.45</v>
      </c>
      <c r="H11" s="39">
        <v>3</v>
      </c>
      <c r="I11" s="39" t="s">
        <v>52</v>
      </c>
      <c r="J11" s="42" t="s">
        <v>111</v>
      </c>
      <c r="K11" s="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23">
        <v>8</v>
      </c>
      <c r="B12" s="38" t="s">
        <v>63</v>
      </c>
      <c r="C12" s="39">
        <v>380</v>
      </c>
      <c r="D12" s="39">
        <v>0.63</v>
      </c>
      <c r="E12" s="39">
        <v>50</v>
      </c>
      <c r="F12" s="39">
        <v>7.1</v>
      </c>
      <c r="G12" s="39">
        <v>0.35</v>
      </c>
      <c r="H12" s="39">
        <v>3.2</v>
      </c>
      <c r="I12" s="39" t="s">
        <v>52</v>
      </c>
      <c r="J12" s="40">
        <v>60000</v>
      </c>
      <c r="K12" s="1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3">
        <v>9</v>
      </c>
      <c r="B13" s="38" t="s">
        <v>64</v>
      </c>
      <c r="C13" s="39">
        <v>380</v>
      </c>
      <c r="D13" s="39">
        <v>0.3</v>
      </c>
      <c r="E13" s="39">
        <v>50</v>
      </c>
      <c r="F13" s="39">
        <v>8.3000000000000007</v>
      </c>
      <c r="G13" s="39">
        <v>0.3</v>
      </c>
      <c r="H13" s="39">
        <v>3</v>
      </c>
      <c r="I13" s="39" t="s">
        <v>52</v>
      </c>
      <c r="J13" s="40" t="s">
        <v>111</v>
      </c>
      <c r="K13" s="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23">
        <v>10</v>
      </c>
      <c r="B14" s="38" t="s">
        <v>65</v>
      </c>
      <c r="C14" s="39">
        <v>380</v>
      </c>
      <c r="D14" s="39">
        <v>0.63</v>
      </c>
      <c r="E14" s="39">
        <v>130</v>
      </c>
      <c r="F14" s="39">
        <v>8.3000000000000007</v>
      </c>
      <c r="G14" s="39">
        <v>0.57999999999999996</v>
      </c>
      <c r="H14" s="39">
        <v>4</v>
      </c>
      <c r="I14" s="39" t="s">
        <v>52</v>
      </c>
      <c r="J14" s="40">
        <v>63500</v>
      </c>
      <c r="K14" s="1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23">
        <v>11</v>
      </c>
      <c r="B15" s="38" t="s">
        <v>66</v>
      </c>
      <c r="C15" s="39">
        <v>380</v>
      </c>
      <c r="D15" s="39">
        <v>0.63</v>
      </c>
      <c r="E15" s="39">
        <v>130</v>
      </c>
      <c r="F15" s="39">
        <v>8.3000000000000007</v>
      </c>
      <c r="G15" s="39">
        <v>0.35</v>
      </c>
      <c r="H15" s="39">
        <v>4</v>
      </c>
      <c r="I15" s="39" t="s">
        <v>52</v>
      </c>
      <c r="J15" s="42" t="s">
        <v>111</v>
      </c>
      <c r="K15" s="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3">
        <v>12</v>
      </c>
      <c r="B16" s="44" t="s">
        <v>67</v>
      </c>
      <c r="C16" s="45">
        <v>380</v>
      </c>
      <c r="D16" s="45">
        <v>1</v>
      </c>
      <c r="E16" s="45">
        <v>50</v>
      </c>
      <c r="F16" s="45">
        <v>8.8000000000000007</v>
      </c>
      <c r="G16" s="45">
        <v>0.3</v>
      </c>
      <c r="H16" s="45">
        <v>4</v>
      </c>
      <c r="I16" s="45" t="s">
        <v>52</v>
      </c>
      <c r="J16" s="40">
        <v>65000</v>
      </c>
      <c r="K16" s="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23">
        <v>13</v>
      </c>
      <c r="B17" s="44" t="s">
        <v>69</v>
      </c>
      <c r="C17" s="45">
        <v>220</v>
      </c>
      <c r="D17" s="45">
        <v>1</v>
      </c>
      <c r="E17" s="45">
        <v>130</v>
      </c>
      <c r="F17" s="45">
        <v>9.1</v>
      </c>
      <c r="G17" s="45">
        <v>0.06</v>
      </c>
      <c r="H17" s="45">
        <v>2.2000000000000002</v>
      </c>
      <c r="I17" s="45" t="s">
        <v>52</v>
      </c>
      <c r="J17" s="42">
        <v>81398</v>
      </c>
      <c r="K17" s="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23">
        <v>14</v>
      </c>
      <c r="B18" s="44" t="s">
        <v>70</v>
      </c>
      <c r="C18" s="45">
        <v>380</v>
      </c>
      <c r="D18" s="45">
        <v>1</v>
      </c>
      <c r="E18" s="45">
        <v>100</v>
      </c>
      <c r="F18" s="45">
        <v>9.9</v>
      </c>
      <c r="G18" s="45">
        <v>0.3</v>
      </c>
      <c r="H18" s="45">
        <v>4</v>
      </c>
      <c r="I18" s="45" t="s">
        <v>52</v>
      </c>
      <c r="J18" s="40" t="s">
        <v>111</v>
      </c>
      <c r="K18" s="1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23">
        <v>15</v>
      </c>
      <c r="B19" s="44" t="s">
        <v>71</v>
      </c>
      <c r="C19" s="45">
        <v>380</v>
      </c>
      <c r="D19" s="45">
        <v>1.25</v>
      </c>
      <c r="E19" s="45">
        <v>80</v>
      </c>
      <c r="F19" s="45">
        <v>11</v>
      </c>
      <c r="G19" s="45">
        <v>0.5</v>
      </c>
      <c r="H19" s="45">
        <v>7.5</v>
      </c>
      <c r="I19" s="45" t="s">
        <v>52</v>
      </c>
      <c r="J19" s="40">
        <v>79000</v>
      </c>
      <c r="K19" s="1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322">
        <v>16</v>
      </c>
      <c r="B20" s="350" t="s">
        <v>73</v>
      </c>
      <c r="C20" s="322">
        <v>380</v>
      </c>
      <c r="D20" s="322">
        <v>2</v>
      </c>
      <c r="E20" s="322">
        <v>150</v>
      </c>
      <c r="F20" s="322">
        <v>14</v>
      </c>
      <c r="G20" s="322">
        <v>0.25</v>
      </c>
      <c r="H20" s="322">
        <v>11</v>
      </c>
      <c r="I20" s="322" t="s">
        <v>52</v>
      </c>
      <c r="J20" s="344">
        <v>105000</v>
      </c>
      <c r="K20" s="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323"/>
      <c r="B21" s="323"/>
      <c r="C21" s="323"/>
      <c r="D21" s="323"/>
      <c r="E21" s="323"/>
      <c r="F21" s="323"/>
      <c r="G21" s="323"/>
      <c r="H21" s="323"/>
      <c r="I21" s="323"/>
      <c r="J21" s="323"/>
      <c r="K21" s="1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45">
        <v>17</v>
      </c>
      <c r="B22" s="52" t="s">
        <v>80</v>
      </c>
      <c r="C22" s="45">
        <v>380</v>
      </c>
      <c r="D22" s="45">
        <v>2</v>
      </c>
      <c r="E22" s="45">
        <v>250</v>
      </c>
      <c r="F22" s="45">
        <v>14</v>
      </c>
      <c r="G22" s="45">
        <v>0.35</v>
      </c>
      <c r="H22" s="45">
        <v>4.4000000000000004</v>
      </c>
      <c r="I22" s="45" t="s">
        <v>52</v>
      </c>
      <c r="J22" s="40" t="s">
        <v>111</v>
      </c>
      <c r="K22" s="1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322">
        <v>18</v>
      </c>
      <c r="B23" s="350" t="s">
        <v>82</v>
      </c>
      <c r="C23" s="322">
        <v>380</v>
      </c>
      <c r="D23" s="322">
        <v>3.2</v>
      </c>
      <c r="E23" s="322">
        <v>250</v>
      </c>
      <c r="F23" s="322">
        <v>16.5</v>
      </c>
      <c r="G23" s="322">
        <v>0.2</v>
      </c>
      <c r="H23" s="322">
        <v>11</v>
      </c>
      <c r="I23" s="322" t="s">
        <v>52</v>
      </c>
      <c r="J23" s="344">
        <v>160000</v>
      </c>
      <c r="K23" s="1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323"/>
      <c r="B24" s="323"/>
      <c r="C24" s="323"/>
      <c r="D24" s="323"/>
      <c r="E24" s="323"/>
      <c r="F24" s="323"/>
      <c r="G24" s="323"/>
      <c r="H24" s="323"/>
      <c r="I24" s="323"/>
      <c r="J24" s="323"/>
      <c r="K24" s="1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322">
        <v>19</v>
      </c>
      <c r="B25" s="350" t="s">
        <v>84</v>
      </c>
      <c r="C25" s="322">
        <v>380</v>
      </c>
      <c r="D25" s="322">
        <v>3.5</v>
      </c>
      <c r="E25" s="322">
        <v>250</v>
      </c>
      <c r="F25" s="322">
        <v>16.5</v>
      </c>
      <c r="G25" s="322">
        <v>0.32</v>
      </c>
      <c r="H25" s="322"/>
      <c r="I25" s="322" t="s">
        <v>52</v>
      </c>
      <c r="J25" s="345">
        <v>219875</v>
      </c>
      <c r="K25" s="1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323"/>
      <c r="B26" s="323"/>
      <c r="C26" s="323"/>
      <c r="D26" s="323"/>
      <c r="E26" s="323"/>
      <c r="F26" s="323"/>
      <c r="G26" s="323"/>
      <c r="H26" s="323"/>
      <c r="I26" s="323"/>
      <c r="J26" s="323"/>
      <c r="K26" s="1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324">
        <v>20</v>
      </c>
      <c r="B27" s="332" t="s">
        <v>87</v>
      </c>
      <c r="C27" s="324">
        <v>380</v>
      </c>
      <c r="D27" s="324">
        <v>5</v>
      </c>
      <c r="E27" s="324">
        <v>220</v>
      </c>
      <c r="F27" s="324">
        <v>22.5</v>
      </c>
      <c r="G27" s="324">
        <v>2.8000000000000001E-2</v>
      </c>
      <c r="H27" s="324">
        <v>3.2</v>
      </c>
      <c r="I27" s="324" t="s">
        <v>52</v>
      </c>
      <c r="J27" s="344">
        <v>225000</v>
      </c>
      <c r="K27" s="1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323"/>
      <c r="B28" s="323"/>
      <c r="C28" s="323"/>
      <c r="D28" s="323"/>
      <c r="E28" s="323"/>
      <c r="F28" s="323"/>
      <c r="G28" s="323"/>
      <c r="H28" s="323"/>
      <c r="I28" s="323"/>
      <c r="J28" s="323"/>
      <c r="K28" s="1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324">
        <v>21</v>
      </c>
      <c r="B29" s="332" t="s">
        <v>90</v>
      </c>
      <c r="C29" s="324">
        <v>380</v>
      </c>
      <c r="D29" s="324">
        <v>5.7</v>
      </c>
      <c r="E29" s="324">
        <v>270</v>
      </c>
      <c r="F29" s="324"/>
      <c r="G29" s="324"/>
      <c r="H29" s="324"/>
      <c r="I29" s="324" t="s">
        <v>52</v>
      </c>
      <c r="J29" s="345">
        <v>286000</v>
      </c>
      <c r="K29" s="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323"/>
      <c r="B30" s="323"/>
      <c r="C30" s="323"/>
      <c r="D30" s="323"/>
      <c r="E30" s="323"/>
      <c r="F30" s="323"/>
      <c r="G30" s="323"/>
      <c r="H30" s="323"/>
      <c r="I30" s="323"/>
      <c r="J30" s="323"/>
      <c r="K30" s="1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324">
        <v>22</v>
      </c>
      <c r="B31" s="332" t="s">
        <v>98</v>
      </c>
      <c r="C31" s="324">
        <v>380</v>
      </c>
      <c r="D31" s="324">
        <v>5.8</v>
      </c>
      <c r="E31" s="324">
        <v>250</v>
      </c>
      <c r="F31" s="324">
        <v>22.5</v>
      </c>
      <c r="G31" s="324">
        <v>0.32</v>
      </c>
      <c r="H31" s="324"/>
      <c r="I31" s="324" t="s">
        <v>52</v>
      </c>
      <c r="J31" s="345">
        <v>445778</v>
      </c>
      <c r="K31" s="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323"/>
      <c r="B32" s="323"/>
      <c r="C32" s="323"/>
      <c r="D32" s="323"/>
      <c r="E32" s="323"/>
      <c r="F32" s="323"/>
      <c r="G32" s="323"/>
      <c r="H32" s="323"/>
      <c r="I32" s="323"/>
      <c r="J32" s="323"/>
      <c r="K32" s="1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324">
        <v>23</v>
      </c>
      <c r="B33" s="332" t="s">
        <v>99</v>
      </c>
      <c r="C33" s="324">
        <v>380</v>
      </c>
      <c r="D33" s="324">
        <v>4.5</v>
      </c>
      <c r="E33" s="324">
        <v>250</v>
      </c>
      <c r="F33" s="324">
        <v>22.5</v>
      </c>
      <c r="G33" s="324">
        <v>0.36</v>
      </c>
      <c r="H33" s="324">
        <v>15</v>
      </c>
      <c r="I33" s="324" t="s">
        <v>52</v>
      </c>
      <c r="J33" s="344">
        <v>225000</v>
      </c>
      <c r="K33" s="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343"/>
      <c r="B34" s="343"/>
      <c r="C34" s="343"/>
      <c r="D34" s="343"/>
      <c r="E34" s="343"/>
      <c r="F34" s="343"/>
      <c r="G34" s="343"/>
      <c r="H34" s="343"/>
      <c r="I34" s="343"/>
      <c r="J34" s="343"/>
      <c r="K34" s="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323"/>
      <c r="B35" s="323"/>
      <c r="C35" s="323"/>
      <c r="D35" s="323"/>
      <c r="E35" s="323"/>
      <c r="F35" s="323"/>
      <c r="G35" s="323"/>
      <c r="H35" s="323"/>
      <c r="I35" s="323"/>
      <c r="J35" s="323"/>
      <c r="K35" s="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324">
        <v>24</v>
      </c>
      <c r="B36" s="332" t="s">
        <v>102</v>
      </c>
      <c r="C36" s="324">
        <v>380</v>
      </c>
      <c r="D36" s="324">
        <v>5</v>
      </c>
      <c r="E36" s="324">
        <v>250</v>
      </c>
      <c r="F36" s="324">
        <v>22.5</v>
      </c>
      <c r="G36" s="324">
        <v>0.31</v>
      </c>
      <c r="H36" s="324">
        <v>15</v>
      </c>
      <c r="I36" s="324" t="s">
        <v>52</v>
      </c>
      <c r="J36" s="344">
        <v>315000</v>
      </c>
      <c r="K36" s="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343"/>
      <c r="B37" s="343"/>
      <c r="C37" s="343"/>
      <c r="D37" s="343"/>
      <c r="E37" s="343"/>
      <c r="F37" s="343"/>
      <c r="G37" s="343"/>
      <c r="H37" s="343"/>
      <c r="I37" s="343"/>
      <c r="J37" s="343"/>
      <c r="K37" s="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323"/>
      <c r="B38" s="323"/>
      <c r="C38" s="323"/>
      <c r="D38" s="323"/>
      <c r="E38" s="323"/>
      <c r="F38" s="323"/>
      <c r="G38" s="323"/>
      <c r="H38" s="323"/>
      <c r="I38" s="323"/>
      <c r="J38" s="323"/>
      <c r="K38" s="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39">
        <v>25</v>
      </c>
      <c r="B39" s="76" t="s">
        <v>103</v>
      </c>
      <c r="C39" s="39">
        <v>380</v>
      </c>
      <c r="D39" s="39">
        <v>2.5</v>
      </c>
      <c r="E39" s="39">
        <v>250</v>
      </c>
      <c r="F39" s="39">
        <v>16.5</v>
      </c>
      <c r="G39" s="39"/>
      <c r="H39" s="39"/>
      <c r="I39" s="39" t="s">
        <v>52</v>
      </c>
      <c r="J39" s="42">
        <v>278337</v>
      </c>
      <c r="K39" s="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39">
        <v>26</v>
      </c>
      <c r="B40" s="76" t="s">
        <v>104</v>
      </c>
      <c r="C40" s="39">
        <v>380</v>
      </c>
      <c r="D40" s="39">
        <v>5</v>
      </c>
      <c r="E40" s="39">
        <v>250</v>
      </c>
      <c r="F40" s="39">
        <v>22.5</v>
      </c>
      <c r="G40" s="39">
        <v>0.3</v>
      </c>
      <c r="H40" s="39">
        <v>18.5</v>
      </c>
      <c r="I40" s="45" t="s">
        <v>52</v>
      </c>
      <c r="J40" s="42">
        <v>360828</v>
      </c>
      <c r="K40" s="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39">
        <v>27</v>
      </c>
      <c r="B41" s="76" t="s">
        <v>105</v>
      </c>
      <c r="C41" s="39">
        <v>380</v>
      </c>
      <c r="D41" s="39">
        <v>5</v>
      </c>
      <c r="E41" s="39">
        <v>250</v>
      </c>
      <c r="F41" s="39"/>
      <c r="G41" s="39"/>
      <c r="H41" s="39"/>
      <c r="I41" s="45" t="s">
        <v>52</v>
      </c>
      <c r="J41" s="42">
        <v>329433</v>
      </c>
      <c r="K41" s="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39">
        <v>28</v>
      </c>
      <c r="B42" s="76" t="s">
        <v>106</v>
      </c>
      <c r="C42" s="39">
        <v>380</v>
      </c>
      <c r="D42" s="39">
        <v>5</v>
      </c>
      <c r="E42" s="39">
        <v>250</v>
      </c>
      <c r="F42" s="39"/>
      <c r="G42" s="39"/>
      <c r="H42" s="39"/>
      <c r="I42" s="45" t="s">
        <v>52</v>
      </c>
      <c r="J42" s="42">
        <v>345342</v>
      </c>
      <c r="K42" s="1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39">
        <v>29</v>
      </c>
      <c r="B43" s="76" t="s">
        <v>107</v>
      </c>
      <c r="C43" s="39">
        <v>380</v>
      </c>
      <c r="D43" s="39">
        <v>6</v>
      </c>
      <c r="E43" s="39">
        <v>250</v>
      </c>
      <c r="F43" s="39"/>
      <c r="G43" s="39">
        <v>0.1</v>
      </c>
      <c r="H43" s="39">
        <v>11</v>
      </c>
      <c r="I43" s="45" t="s">
        <v>52</v>
      </c>
      <c r="J43" s="42">
        <v>274900</v>
      </c>
      <c r="K43" s="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39">
        <v>30</v>
      </c>
      <c r="B44" s="76" t="s">
        <v>108</v>
      </c>
      <c r="C44" s="39">
        <v>380</v>
      </c>
      <c r="D44" s="39">
        <v>7</v>
      </c>
      <c r="E44" s="39">
        <v>250</v>
      </c>
      <c r="F44" s="39"/>
      <c r="G44" s="39">
        <v>0.1</v>
      </c>
      <c r="H44" s="39">
        <v>15</v>
      </c>
      <c r="I44" s="45" t="s">
        <v>52</v>
      </c>
      <c r="J44" s="42">
        <v>329850</v>
      </c>
      <c r="K44" s="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39">
        <v>31</v>
      </c>
      <c r="B45" s="52" t="s">
        <v>109</v>
      </c>
      <c r="C45" s="45">
        <v>380</v>
      </c>
      <c r="D45" s="45">
        <v>8</v>
      </c>
      <c r="E45" s="39">
        <v>250</v>
      </c>
      <c r="F45" s="45">
        <v>25.5</v>
      </c>
      <c r="G45" s="45">
        <v>6.9000000000000006E-2</v>
      </c>
      <c r="H45" s="45"/>
      <c r="I45" s="45" t="s">
        <v>52</v>
      </c>
      <c r="J45" s="42">
        <v>465970</v>
      </c>
      <c r="K45" s="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39">
        <v>32</v>
      </c>
      <c r="B46" s="52" t="s">
        <v>110</v>
      </c>
      <c r="C46" s="45">
        <v>380</v>
      </c>
      <c r="D46" s="45">
        <v>8</v>
      </c>
      <c r="E46" s="39">
        <v>80</v>
      </c>
      <c r="F46" s="45">
        <v>31.5</v>
      </c>
      <c r="G46" s="45">
        <v>0.08</v>
      </c>
      <c r="H46" s="45">
        <v>15</v>
      </c>
      <c r="I46" s="45" t="s">
        <v>52</v>
      </c>
      <c r="J46" s="42" t="s">
        <v>111</v>
      </c>
      <c r="K46" s="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39">
        <v>33</v>
      </c>
      <c r="B47" s="52" t="s">
        <v>113</v>
      </c>
      <c r="C47" s="45">
        <v>380</v>
      </c>
      <c r="D47" s="45">
        <v>8</v>
      </c>
      <c r="E47" s="39">
        <v>150</v>
      </c>
      <c r="F47" s="45">
        <v>22</v>
      </c>
      <c r="G47" s="45">
        <v>0.05</v>
      </c>
      <c r="H47" s="45">
        <v>18</v>
      </c>
      <c r="I47" s="45" t="s">
        <v>52</v>
      </c>
      <c r="J47" s="42" t="s">
        <v>111</v>
      </c>
      <c r="K47" s="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39">
        <v>34</v>
      </c>
      <c r="B48" s="76" t="s">
        <v>114</v>
      </c>
      <c r="C48" s="39">
        <v>380</v>
      </c>
      <c r="D48" s="39">
        <v>8</v>
      </c>
      <c r="E48" s="39">
        <v>300</v>
      </c>
      <c r="F48" s="39">
        <v>28</v>
      </c>
      <c r="G48" s="39">
        <v>0.04</v>
      </c>
      <c r="H48" s="39">
        <v>7.5</v>
      </c>
      <c r="I48" s="45" t="s">
        <v>52</v>
      </c>
      <c r="J48" s="42">
        <v>569850</v>
      </c>
      <c r="K48" s="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39">
        <v>35</v>
      </c>
      <c r="B49" s="76" t="s">
        <v>116</v>
      </c>
      <c r="C49" s="39">
        <v>380</v>
      </c>
      <c r="D49" s="39">
        <v>10</v>
      </c>
      <c r="E49" s="39">
        <v>300</v>
      </c>
      <c r="F49" s="39">
        <v>30.5</v>
      </c>
      <c r="G49" s="39">
        <v>5.2999999999999999E-2</v>
      </c>
      <c r="H49" s="39">
        <v>11</v>
      </c>
      <c r="I49" s="45" t="s">
        <v>52</v>
      </c>
      <c r="J49" s="42">
        <v>677380</v>
      </c>
      <c r="K49" s="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39">
        <v>36</v>
      </c>
      <c r="B50" s="76" t="s">
        <v>117</v>
      </c>
      <c r="C50" s="39">
        <v>380</v>
      </c>
      <c r="D50" s="39">
        <v>15</v>
      </c>
      <c r="E50" s="39">
        <v>300</v>
      </c>
      <c r="F50" s="39">
        <v>33.5</v>
      </c>
      <c r="G50" s="39">
        <v>5.2999999999999999E-2</v>
      </c>
      <c r="H50" s="39">
        <v>15</v>
      </c>
      <c r="I50" s="45" t="s">
        <v>52</v>
      </c>
      <c r="J50" s="42">
        <v>674800</v>
      </c>
      <c r="K50" s="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39">
        <v>37</v>
      </c>
      <c r="B51" s="76" t="s">
        <v>118</v>
      </c>
      <c r="C51" s="39">
        <v>380</v>
      </c>
      <c r="D51" s="39">
        <v>10</v>
      </c>
      <c r="E51" s="39">
        <v>250</v>
      </c>
      <c r="F51" s="39">
        <v>28</v>
      </c>
      <c r="G51" s="39">
        <v>6.5000000000000002E-2</v>
      </c>
      <c r="H51" s="39">
        <v>11</v>
      </c>
      <c r="I51" s="39" t="s">
        <v>52</v>
      </c>
      <c r="J51" s="42">
        <v>558730</v>
      </c>
      <c r="K51" s="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39">
        <v>38</v>
      </c>
      <c r="B52" s="76" t="s">
        <v>119</v>
      </c>
      <c r="C52" s="39">
        <v>380</v>
      </c>
      <c r="D52" s="39">
        <v>10</v>
      </c>
      <c r="E52" s="39">
        <v>670</v>
      </c>
      <c r="F52" s="39">
        <v>28</v>
      </c>
      <c r="G52" s="39">
        <v>0.54</v>
      </c>
      <c r="H52" s="39"/>
      <c r="I52" s="45" t="s">
        <v>52</v>
      </c>
      <c r="J52" s="42">
        <v>958746</v>
      </c>
      <c r="K52" s="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39">
        <v>39</v>
      </c>
      <c r="B53" s="76" t="s">
        <v>120</v>
      </c>
      <c r="C53" s="39">
        <v>380</v>
      </c>
      <c r="D53" s="39">
        <v>10</v>
      </c>
      <c r="E53" s="39">
        <v>670</v>
      </c>
      <c r="F53" s="39">
        <v>28</v>
      </c>
      <c r="G53" s="39"/>
      <c r="H53" s="39"/>
      <c r="I53" s="45" t="s">
        <v>52</v>
      </c>
      <c r="J53" s="42">
        <v>1061150</v>
      </c>
      <c r="K53" s="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39">
        <v>40</v>
      </c>
      <c r="B54" s="76" t="s">
        <v>121</v>
      </c>
      <c r="C54" s="39">
        <v>380</v>
      </c>
      <c r="D54" s="39">
        <v>10</v>
      </c>
      <c r="E54" s="39">
        <v>300</v>
      </c>
      <c r="F54" s="39">
        <v>28</v>
      </c>
      <c r="G54" s="39" t="s">
        <v>122</v>
      </c>
      <c r="H54" s="39" t="s">
        <v>123</v>
      </c>
      <c r="I54" s="45" t="s">
        <v>52</v>
      </c>
      <c r="J54" s="42">
        <v>1277167</v>
      </c>
      <c r="K54" s="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39">
        <v>41</v>
      </c>
      <c r="B55" s="76" t="s">
        <v>124</v>
      </c>
      <c r="C55" s="39">
        <v>380</v>
      </c>
      <c r="D55" s="39">
        <v>15</v>
      </c>
      <c r="E55" s="39">
        <v>350</v>
      </c>
      <c r="F55" s="39">
        <v>32</v>
      </c>
      <c r="G55" s="39">
        <v>6.5000000000000002E-2</v>
      </c>
      <c r="H55" s="39">
        <v>15</v>
      </c>
      <c r="I55" s="39" t="s">
        <v>52</v>
      </c>
      <c r="J55" s="42">
        <v>746700</v>
      </c>
      <c r="K55" s="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324">
        <v>42</v>
      </c>
      <c r="B56" s="332" t="s">
        <v>125</v>
      </c>
      <c r="C56" s="324">
        <v>380</v>
      </c>
      <c r="D56" s="324">
        <v>20</v>
      </c>
      <c r="E56" s="324">
        <v>470</v>
      </c>
      <c r="F56" s="324">
        <v>37</v>
      </c>
      <c r="G56" s="324">
        <v>0.08</v>
      </c>
      <c r="H56" s="324"/>
      <c r="I56" s="324" t="s">
        <v>52</v>
      </c>
      <c r="J56" s="345">
        <v>1509349</v>
      </c>
      <c r="K56" s="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323"/>
      <c r="B57" s="323"/>
      <c r="C57" s="323"/>
      <c r="D57" s="323"/>
      <c r="E57" s="323"/>
      <c r="F57" s="323"/>
      <c r="G57" s="323"/>
      <c r="H57" s="323"/>
      <c r="I57" s="323"/>
      <c r="J57" s="323"/>
      <c r="K57" s="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39">
        <v>47</v>
      </c>
      <c r="B58" s="76" t="s">
        <v>126</v>
      </c>
      <c r="C58" s="39">
        <v>380</v>
      </c>
      <c r="D58" s="39">
        <v>20</v>
      </c>
      <c r="E58" s="39">
        <v>450</v>
      </c>
      <c r="F58" s="39">
        <v>36</v>
      </c>
      <c r="G58" s="39">
        <v>0.16</v>
      </c>
      <c r="H58" s="39"/>
      <c r="I58" s="39" t="s">
        <v>52</v>
      </c>
      <c r="J58" s="42">
        <v>1509349</v>
      </c>
      <c r="K58" s="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39">
        <v>48</v>
      </c>
      <c r="B59" s="76" t="s">
        <v>128</v>
      </c>
      <c r="C59" s="39">
        <v>380</v>
      </c>
      <c r="D59" s="39">
        <v>25</v>
      </c>
      <c r="E59" s="39">
        <v>300</v>
      </c>
      <c r="F59" s="39">
        <v>42</v>
      </c>
      <c r="G59" s="39">
        <v>5.6000000000000001E-2</v>
      </c>
      <c r="H59" s="39">
        <v>30</v>
      </c>
      <c r="I59" s="39" t="s">
        <v>52</v>
      </c>
      <c r="J59" s="42">
        <v>1851752</v>
      </c>
      <c r="K59" s="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347" t="s">
        <v>129</v>
      </c>
      <c r="B60" s="328"/>
      <c r="C60" s="328"/>
      <c r="D60" s="328"/>
      <c r="E60" s="328"/>
      <c r="F60" s="328"/>
      <c r="G60" s="328"/>
      <c r="H60" s="328"/>
      <c r="I60" s="328"/>
      <c r="J60" s="328"/>
      <c r="K60" s="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45" customHeight="1">
      <c r="A61" s="23" t="s">
        <v>34</v>
      </c>
      <c r="B61" s="88" t="s">
        <v>36</v>
      </c>
      <c r="C61" s="90" t="s">
        <v>37</v>
      </c>
      <c r="D61" s="23" t="s">
        <v>136</v>
      </c>
      <c r="E61" s="23" t="s">
        <v>39</v>
      </c>
      <c r="F61" s="23" t="s">
        <v>137</v>
      </c>
      <c r="G61" s="23" t="s">
        <v>41</v>
      </c>
      <c r="H61" s="23" t="s">
        <v>42</v>
      </c>
      <c r="I61" s="23" t="s">
        <v>43</v>
      </c>
      <c r="J61" s="92" t="s">
        <v>44</v>
      </c>
      <c r="K61" s="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39.75" customHeight="1">
      <c r="A62" s="39">
        <v>1</v>
      </c>
      <c r="B62" s="34" t="s">
        <v>140</v>
      </c>
      <c r="C62" s="39">
        <v>380</v>
      </c>
      <c r="D62" s="39">
        <v>315</v>
      </c>
      <c r="E62" s="39" t="s">
        <v>141</v>
      </c>
      <c r="F62" s="39" t="s">
        <v>142</v>
      </c>
      <c r="G62" s="39" t="s">
        <v>143</v>
      </c>
      <c r="H62" s="39">
        <v>3.2</v>
      </c>
      <c r="I62" s="39" t="s">
        <v>52</v>
      </c>
      <c r="J62" s="40">
        <v>245000</v>
      </c>
      <c r="K62" s="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39">
        <v>2</v>
      </c>
      <c r="B63" s="34" t="s">
        <v>144</v>
      </c>
      <c r="C63" s="39">
        <v>380</v>
      </c>
      <c r="D63" s="39">
        <v>500</v>
      </c>
      <c r="E63" s="39">
        <v>350</v>
      </c>
      <c r="F63" s="39" t="s">
        <v>145</v>
      </c>
      <c r="G63" s="39" t="s">
        <v>146</v>
      </c>
      <c r="H63" s="39">
        <v>11</v>
      </c>
      <c r="I63" s="39" t="s">
        <v>52</v>
      </c>
      <c r="J63" s="42">
        <v>612850</v>
      </c>
      <c r="K63" s="1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35.25" customHeight="1">
      <c r="A64" s="39">
        <v>3</v>
      </c>
      <c r="B64" s="34" t="s">
        <v>147</v>
      </c>
      <c r="C64" s="45">
        <v>380</v>
      </c>
      <c r="D64" s="45">
        <v>750</v>
      </c>
      <c r="E64" s="45" t="s">
        <v>148</v>
      </c>
      <c r="F64" s="94" t="s">
        <v>149</v>
      </c>
      <c r="G64" s="45" t="s">
        <v>150</v>
      </c>
      <c r="H64" s="45">
        <v>11</v>
      </c>
      <c r="I64" s="45" t="s">
        <v>52</v>
      </c>
      <c r="J64" s="42">
        <v>729830</v>
      </c>
      <c r="K64" s="1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35.25" customHeight="1">
      <c r="A65" s="39">
        <v>5</v>
      </c>
      <c r="B65" s="96" t="s">
        <v>151</v>
      </c>
      <c r="C65" s="97">
        <v>380</v>
      </c>
      <c r="D65" s="97">
        <v>900</v>
      </c>
      <c r="E65" s="97" t="s">
        <v>148</v>
      </c>
      <c r="F65" s="97" t="s">
        <v>152</v>
      </c>
      <c r="G65" s="97" t="s">
        <v>153</v>
      </c>
      <c r="H65" s="97">
        <v>15</v>
      </c>
      <c r="I65" s="45" t="s">
        <v>52</v>
      </c>
      <c r="J65" s="42">
        <v>759865</v>
      </c>
      <c r="K65" s="1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36.75" customHeight="1">
      <c r="A66" s="39">
        <v>7</v>
      </c>
      <c r="B66" s="34" t="s">
        <v>154</v>
      </c>
      <c r="C66" s="45">
        <v>380</v>
      </c>
      <c r="D66" s="45">
        <v>1070</v>
      </c>
      <c r="E66" s="45" t="s">
        <v>155</v>
      </c>
      <c r="F66" s="45" t="s">
        <v>156</v>
      </c>
      <c r="G66" s="45" t="s">
        <v>157</v>
      </c>
      <c r="H66" s="45">
        <v>22</v>
      </c>
      <c r="I66" s="45" t="s">
        <v>52</v>
      </c>
      <c r="J66" s="99">
        <v>1690748</v>
      </c>
      <c r="K66" s="1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6.5" customHeight="1">
      <c r="A67" s="324">
        <v>8</v>
      </c>
      <c r="B67" s="337" t="s">
        <v>164</v>
      </c>
      <c r="C67" s="322">
        <v>380</v>
      </c>
      <c r="D67" s="322">
        <v>315</v>
      </c>
      <c r="E67" s="322" t="s">
        <v>168</v>
      </c>
      <c r="F67" s="322">
        <v>21</v>
      </c>
      <c r="G67" s="322">
        <v>8.6000000000000007E-2</v>
      </c>
      <c r="H67" s="322">
        <v>21</v>
      </c>
      <c r="I67" s="45" t="s">
        <v>52</v>
      </c>
      <c r="J67" s="102">
        <v>368400</v>
      </c>
      <c r="K67" s="1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7.25" customHeight="1">
      <c r="A68" s="323"/>
      <c r="B68" s="323"/>
      <c r="C68" s="323"/>
      <c r="D68" s="323"/>
      <c r="E68" s="323"/>
      <c r="F68" s="323"/>
      <c r="G68" s="323"/>
      <c r="H68" s="323"/>
      <c r="I68" s="45" t="s">
        <v>170</v>
      </c>
      <c r="J68" s="102" t="s">
        <v>171</v>
      </c>
      <c r="K68" s="1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324">
        <v>9</v>
      </c>
      <c r="B69" s="337" t="s">
        <v>172</v>
      </c>
      <c r="C69" s="322">
        <v>380</v>
      </c>
      <c r="D69" s="322">
        <v>750</v>
      </c>
      <c r="E69" s="322" t="s">
        <v>168</v>
      </c>
      <c r="F69" s="322">
        <v>28</v>
      </c>
      <c r="G69" s="322">
        <v>7.4999999999999997E-2</v>
      </c>
      <c r="H69" s="322">
        <v>15</v>
      </c>
      <c r="I69" s="45" t="s">
        <v>52</v>
      </c>
      <c r="J69" s="108">
        <v>739500</v>
      </c>
      <c r="K69" s="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323"/>
      <c r="B70" s="323"/>
      <c r="C70" s="323"/>
      <c r="D70" s="323"/>
      <c r="E70" s="323"/>
      <c r="F70" s="323"/>
      <c r="G70" s="323"/>
      <c r="H70" s="323"/>
      <c r="I70" s="45" t="s">
        <v>175</v>
      </c>
      <c r="J70" s="99" t="s">
        <v>48</v>
      </c>
      <c r="K70" s="1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39"/>
      <c r="B71" s="110" t="s">
        <v>176</v>
      </c>
      <c r="C71" s="111">
        <v>380</v>
      </c>
      <c r="D71" s="45"/>
      <c r="E71" s="111" t="s">
        <v>177</v>
      </c>
      <c r="F71" s="45"/>
      <c r="G71" s="45"/>
      <c r="H71" s="45"/>
      <c r="I71" s="45"/>
      <c r="J71" s="102">
        <v>380800</v>
      </c>
      <c r="K71" s="1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39"/>
      <c r="B72" s="110" t="s">
        <v>178</v>
      </c>
      <c r="C72" s="111">
        <v>380</v>
      </c>
      <c r="D72" s="45"/>
      <c r="E72" s="45"/>
      <c r="F72" s="45"/>
      <c r="G72" s="45"/>
      <c r="H72" s="45"/>
      <c r="I72" s="45"/>
      <c r="J72" s="102">
        <v>683200</v>
      </c>
      <c r="K72" s="1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348" t="s">
        <v>180</v>
      </c>
      <c r="B73" s="342"/>
      <c r="C73" s="342"/>
      <c r="D73" s="342"/>
      <c r="E73" s="342"/>
      <c r="F73" s="342"/>
      <c r="G73" s="342"/>
      <c r="H73" s="342"/>
      <c r="I73" s="342"/>
      <c r="J73" s="331"/>
      <c r="K73" s="1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0.25" customHeight="1">
      <c r="A74" s="23" t="s">
        <v>34</v>
      </c>
      <c r="B74" s="349" t="s">
        <v>36</v>
      </c>
      <c r="C74" s="331"/>
      <c r="D74" s="23" t="s">
        <v>37</v>
      </c>
      <c r="E74" s="23" t="s">
        <v>38</v>
      </c>
      <c r="F74" s="23" t="s">
        <v>39</v>
      </c>
      <c r="G74" s="23" t="s">
        <v>41</v>
      </c>
      <c r="H74" s="23" t="s">
        <v>42</v>
      </c>
      <c r="I74" s="23" t="s">
        <v>43</v>
      </c>
      <c r="J74" s="92" t="s">
        <v>44</v>
      </c>
      <c r="K74" s="1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324">
        <v>1</v>
      </c>
      <c r="B75" s="336" t="s">
        <v>188</v>
      </c>
      <c r="C75" s="334"/>
      <c r="D75" s="324">
        <v>380</v>
      </c>
      <c r="E75" s="324" t="s">
        <v>189</v>
      </c>
      <c r="F75" s="324">
        <v>150</v>
      </c>
      <c r="G75" s="324">
        <v>0.76</v>
      </c>
      <c r="H75" s="324">
        <v>30</v>
      </c>
      <c r="I75" s="45" t="s">
        <v>191</v>
      </c>
      <c r="J75" s="99">
        <v>469530</v>
      </c>
      <c r="K75" s="1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323"/>
      <c r="B76" s="326"/>
      <c r="C76" s="329"/>
      <c r="D76" s="323"/>
      <c r="E76" s="323"/>
      <c r="F76" s="323"/>
      <c r="G76" s="323"/>
      <c r="H76" s="323"/>
      <c r="I76" s="45" t="s">
        <v>192</v>
      </c>
      <c r="J76" s="99">
        <v>641520</v>
      </c>
      <c r="K76" s="1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324">
        <f>A75+1</f>
        <v>2</v>
      </c>
      <c r="B77" s="336" t="s">
        <v>206</v>
      </c>
      <c r="C77" s="334"/>
      <c r="D77" s="324">
        <v>380</v>
      </c>
      <c r="E77" s="324">
        <v>5</v>
      </c>
      <c r="F77" s="324">
        <v>73</v>
      </c>
      <c r="G77" s="324">
        <v>0.47</v>
      </c>
      <c r="H77" s="324">
        <v>15</v>
      </c>
      <c r="I77" s="45" t="s">
        <v>191</v>
      </c>
      <c r="J77" s="99">
        <v>415342</v>
      </c>
      <c r="K77" s="1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323"/>
      <c r="B78" s="326"/>
      <c r="C78" s="329"/>
      <c r="D78" s="323"/>
      <c r="E78" s="323"/>
      <c r="F78" s="323"/>
      <c r="G78" s="323"/>
      <c r="H78" s="323"/>
      <c r="I78" s="45" t="s">
        <v>192</v>
      </c>
      <c r="J78" s="99">
        <v>547016</v>
      </c>
      <c r="K78" s="1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324">
        <v>3</v>
      </c>
      <c r="B79" s="346" t="s">
        <v>222</v>
      </c>
      <c r="C79" s="334"/>
      <c r="D79" s="324">
        <v>380</v>
      </c>
      <c r="E79" s="324">
        <v>5.8</v>
      </c>
      <c r="F79" s="324">
        <v>70</v>
      </c>
      <c r="G79" s="324">
        <v>0.64</v>
      </c>
      <c r="H79" s="324">
        <v>30</v>
      </c>
      <c r="I79" s="45" t="s">
        <v>191</v>
      </c>
      <c r="J79" s="99">
        <v>493536</v>
      </c>
      <c r="K79" s="1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323"/>
      <c r="B80" s="326"/>
      <c r="C80" s="329"/>
      <c r="D80" s="323"/>
      <c r="E80" s="323"/>
      <c r="F80" s="323"/>
      <c r="G80" s="323"/>
      <c r="H80" s="323"/>
      <c r="I80" s="45" t="s">
        <v>192</v>
      </c>
      <c r="J80" s="99">
        <v>656228</v>
      </c>
      <c r="K80" s="1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327" t="s">
        <v>230</v>
      </c>
      <c r="B81" s="328"/>
      <c r="C81" s="328"/>
      <c r="D81" s="328"/>
      <c r="E81" s="328"/>
      <c r="F81" s="328"/>
      <c r="G81" s="328"/>
      <c r="H81" s="328"/>
      <c r="I81" s="328"/>
      <c r="J81" s="329"/>
      <c r="K81" s="1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45" customHeight="1">
      <c r="A82" s="23" t="s">
        <v>34</v>
      </c>
      <c r="B82" s="23" t="s">
        <v>36</v>
      </c>
      <c r="C82" s="23" t="s">
        <v>38</v>
      </c>
      <c r="D82" s="23" t="s">
        <v>39</v>
      </c>
      <c r="E82" s="23" t="s">
        <v>40</v>
      </c>
      <c r="F82" s="23" t="s">
        <v>41</v>
      </c>
      <c r="G82" s="23" t="s">
        <v>245</v>
      </c>
      <c r="H82" s="23" t="s">
        <v>43</v>
      </c>
      <c r="I82" s="23" t="s">
        <v>246</v>
      </c>
      <c r="J82" s="122" t="s">
        <v>247</v>
      </c>
      <c r="K82" s="1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39">
        <v>1</v>
      </c>
      <c r="B83" s="76" t="s">
        <v>248</v>
      </c>
      <c r="C83" s="39">
        <v>0.25</v>
      </c>
      <c r="D83" s="39">
        <v>80</v>
      </c>
      <c r="E83" s="39">
        <v>5.0999999999999996</v>
      </c>
      <c r="F83" s="39">
        <v>0.25</v>
      </c>
      <c r="G83" s="39">
        <v>1.5</v>
      </c>
      <c r="H83" s="39" t="s">
        <v>52</v>
      </c>
      <c r="I83" s="39">
        <v>70</v>
      </c>
      <c r="J83" s="40">
        <v>45000</v>
      </c>
      <c r="K83" s="1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39">
        <v>2</v>
      </c>
      <c r="B84" s="76" t="s">
        <v>249</v>
      </c>
      <c r="C84" s="39">
        <v>0.25</v>
      </c>
      <c r="D84" s="39">
        <v>80</v>
      </c>
      <c r="E84" s="39">
        <v>4.5</v>
      </c>
      <c r="F84" s="39">
        <v>0.2</v>
      </c>
      <c r="G84" s="39">
        <v>1.5</v>
      </c>
      <c r="H84" s="39" t="s">
        <v>52</v>
      </c>
      <c r="I84" s="39">
        <v>70</v>
      </c>
      <c r="J84" s="42" t="s">
        <v>111</v>
      </c>
      <c r="K84" s="1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39">
        <v>3</v>
      </c>
      <c r="B85" s="76" t="s">
        <v>250</v>
      </c>
      <c r="C85" s="39">
        <v>0.35</v>
      </c>
      <c r="D85" s="39">
        <v>80</v>
      </c>
      <c r="E85" s="39">
        <v>5.0999999999999996</v>
      </c>
      <c r="F85" s="39">
        <v>0.2</v>
      </c>
      <c r="G85" s="39">
        <v>1.5</v>
      </c>
      <c r="H85" s="39" t="s">
        <v>52</v>
      </c>
      <c r="I85" s="39">
        <v>75</v>
      </c>
      <c r="J85" s="40">
        <v>45500</v>
      </c>
      <c r="K85" s="1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39">
        <v>4</v>
      </c>
      <c r="B86" s="76" t="s">
        <v>251</v>
      </c>
      <c r="C86" s="39">
        <v>0.4</v>
      </c>
      <c r="D86" s="39">
        <v>80</v>
      </c>
      <c r="E86" s="39">
        <v>5.6</v>
      </c>
      <c r="F86" s="39">
        <v>0.2</v>
      </c>
      <c r="G86" s="39">
        <v>2.2000000000000002</v>
      </c>
      <c r="H86" s="39" t="s">
        <v>52</v>
      </c>
      <c r="I86" s="39">
        <v>80</v>
      </c>
      <c r="J86" s="42" t="s">
        <v>111</v>
      </c>
      <c r="K86" s="1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39">
        <v>5</v>
      </c>
      <c r="B87" s="76" t="s">
        <v>252</v>
      </c>
      <c r="C87" s="39">
        <v>0.5</v>
      </c>
      <c r="D87" s="39">
        <v>80</v>
      </c>
      <c r="E87" s="39">
        <v>6.9</v>
      </c>
      <c r="F87" s="39">
        <v>0.3</v>
      </c>
      <c r="G87" s="39">
        <v>2.2000000000000002</v>
      </c>
      <c r="H87" s="39" t="s">
        <v>52</v>
      </c>
      <c r="I87" s="39">
        <v>95</v>
      </c>
      <c r="J87" s="40">
        <v>57700</v>
      </c>
      <c r="K87" s="1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39">
        <v>6</v>
      </c>
      <c r="B88" s="76" t="s">
        <v>253</v>
      </c>
      <c r="C88" s="39">
        <v>0.5</v>
      </c>
      <c r="D88" s="39">
        <v>80</v>
      </c>
      <c r="E88" s="39">
        <v>6.9</v>
      </c>
      <c r="F88" s="39">
        <v>0.25</v>
      </c>
      <c r="G88" s="39">
        <v>2.2000000000000002</v>
      </c>
      <c r="H88" s="39" t="s">
        <v>52</v>
      </c>
      <c r="I88" s="39">
        <v>100</v>
      </c>
      <c r="J88" s="42" t="s">
        <v>111</v>
      </c>
      <c r="K88" s="1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39">
        <v>7</v>
      </c>
      <c r="B89" s="76" t="s">
        <v>254</v>
      </c>
      <c r="C89" s="39">
        <v>1</v>
      </c>
      <c r="D89" s="39">
        <v>80</v>
      </c>
      <c r="E89" s="39">
        <v>9.1</v>
      </c>
      <c r="F89" s="39">
        <v>0.25</v>
      </c>
      <c r="G89" s="39">
        <v>4</v>
      </c>
      <c r="H89" s="39" t="s">
        <v>52</v>
      </c>
      <c r="I89" s="39">
        <v>275</v>
      </c>
      <c r="J89" s="40">
        <v>65000</v>
      </c>
      <c r="K89" s="1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39">
        <v>8</v>
      </c>
      <c r="B90" s="76" t="s">
        <v>255</v>
      </c>
      <c r="C90" s="39">
        <v>1.5</v>
      </c>
      <c r="D90" s="39">
        <v>80</v>
      </c>
      <c r="E90" s="39">
        <v>11</v>
      </c>
      <c r="F90" s="39">
        <v>0.4</v>
      </c>
      <c r="G90" s="39">
        <v>7.5</v>
      </c>
      <c r="H90" s="39" t="s">
        <v>52</v>
      </c>
      <c r="I90" s="39">
        <v>435</v>
      </c>
      <c r="J90" s="40">
        <v>84000</v>
      </c>
      <c r="K90" s="1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39">
        <v>9</v>
      </c>
      <c r="B91" s="76" t="s">
        <v>256</v>
      </c>
      <c r="C91" s="39">
        <v>2</v>
      </c>
      <c r="D91" s="39">
        <v>250</v>
      </c>
      <c r="E91" s="39">
        <v>13.5</v>
      </c>
      <c r="F91" s="39">
        <v>0.28999999999999998</v>
      </c>
      <c r="G91" s="39">
        <v>8.5</v>
      </c>
      <c r="H91" s="39" t="s">
        <v>52</v>
      </c>
      <c r="I91" s="39">
        <v>585</v>
      </c>
      <c r="J91" s="40">
        <v>105000</v>
      </c>
      <c r="K91" s="1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39">
        <v>10</v>
      </c>
      <c r="B92" s="76" t="s">
        <v>257</v>
      </c>
      <c r="C92" s="39">
        <v>2.5</v>
      </c>
      <c r="D92" s="39">
        <v>250</v>
      </c>
      <c r="E92" s="39">
        <v>14</v>
      </c>
      <c r="F92" s="39">
        <v>0.3</v>
      </c>
      <c r="G92" s="39">
        <v>11</v>
      </c>
      <c r="H92" s="39" t="s">
        <v>52</v>
      </c>
      <c r="I92" s="39">
        <v>600</v>
      </c>
      <c r="J92" s="42">
        <v>118730</v>
      </c>
      <c r="K92" s="1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39">
        <v>11</v>
      </c>
      <c r="B93" s="76" t="s">
        <v>258</v>
      </c>
      <c r="C93" s="39">
        <v>3.2</v>
      </c>
      <c r="D93" s="39">
        <v>250</v>
      </c>
      <c r="E93" s="39">
        <v>17.5</v>
      </c>
      <c r="F93" s="39">
        <v>0.28000000000000003</v>
      </c>
      <c r="G93" s="39">
        <v>11</v>
      </c>
      <c r="H93" s="39" t="s">
        <v>52</v>
      </c>
      <c r="I93" s="39">
        <v>980</v>
      </c>
      <c r="J93" s="40" t="s">
        <v>111</v>
      </c>
      <c r="K93" s="1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39">
        <v>12</v>
      </c>
      <c r="B94" s="76" t="s">
        <v>260</v>
      </c>
      <c r="C94" s="39">
        <v>3.2</v>
      </c>
      <c r="D94" s="39">
        <v>250</v>
      </c>
      <c r="E94" s="39">
        <v>17.5</v>
      </c>
      <c r="F94" s="39">
        <v>0.28000000000000003</v>
      </c>
      <c r="G94" s="39">
        <v>11</v>
      </c>
      <c r="H94" s="39" t="s">
        <v>52</v>
      </c>
      <c r="I94" s="39">
        <v>980</v>
      </c>
      <c r="J94" s="40">
        <v>135000</v>
      </c>
      <c r="K94" s="1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39">
        <v>13</v>
      </c>
      <c r="B95" s="76" t="s">
        <v>261</v>
      </c>
      <c r="C95" s="39">
        <v>5</v>
      </c>
      <c r="D95" s="39">
        <v>250</v>
      </c>
      <c r="E95" s="39">
        <v>22.5</v>
      </c>
      <c r="F95" s="39">
        <v>0.28999999999999998</v>
      </c>
      <c r="G95" s="39">
        <v>18.5</v>
      </c>
      <c r="H95" s="39" t="s">
        <v>52</v>
      </c>
      <c r="I95" s="39">
        <v>1945</v>
      </c>
      <c r="J95" s="40">
        <v>225000</v>
      </c>
      <c r="K95" s="1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39">
        <v>14</v>
      </c>
      <c r="B96" s="76" t="s">
        <v>263</v>
      </c>
      <c r="C96" s="39">
        <v>8</v>
      </c>
      <c r="D96" s="39">
        <v>250</v>
      </c>
      <c r="E96" s="39">
        <v>28</v>
      </c>
      <c r="F96" s="39">
        <v>0.22</v>
      </c>
      <c r="G96" s="39">
        <v>22</v>
      </c>
      <c r="H96" s="39" t="s">
        <v>52</v>
      </c>
      <c r="I96" s="39">
        <v>2500</v>
      </c>
      <c r="J96" s="42">
        <v>541156</v>
      </c>
      <c r="K96" s="1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39">
        <v>15</v>
      </c>
      <c r="B97" s="76" t="s">
        <v>264</v>
      </c>
      <c r="C97" s="39">
        <v>10</v>
      </c>
      <c r="D97" s="39">
        <v>415</v>
      </c>
      <c r="E97" s="39">
        <v>28</v>
      </c>
      <c r="F97" s="39" t="s">
        <v>265</v>
      </c>
      <c r="G97" s="39">
        <v>15</v>
      </c>
      <c r="H97" s="39" t="s">
        <v>52</v>
      </c>
      <c r="I97" s="39">
        <v>2935</v>
      </c>
      <c r="J97" s="42">
        <v>619850</v>
      </c>
      <c r="K97" s="1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39">
        <v>16</v>
      </c>
      <c r="B98" s="76" t="s">
        <v>266</v>
      </c>
      <c r="C98" s="39">
        <v>15</v>
      </c>
      <c r="D98" s="39">
        <v>380</v>
      </c>
      <c r="E98" s="39">
        <v>32</v>
      </c>
      <c r="F98" s="39">
        <v>0.08</v>
      </c>
      <c r="G98" s="39"/>
      <c r="H98" s="39" t="s">
        <v>52</v>
      </c>
      <c r="I98" s="39">
        <v>3205</v>
      </c>
      <c r="J98" s="42">
        <v>632825</v>
      </c>
      <c r="K98" s="1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125"/>
      <c r="B99" s="126"/>
      <c r="C99" s="125"/>
      <c r="D99" s="125"/>
      <c r="E99" s="125"/>
      <c r="F99" s="125"/>
      <c r="G99" s="125"/>
      <c r="H99" s="125"/>
      <c r="I99" s="125"/>
      <c r="J99" s="127"/>
      <c r="K99" s="1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327" t="s">
        <v>273</v>
      </c>
      <c r="B100" s="328"/>
      <c r="C100" s="328"/>
      <c r="D100" s="328"/>
      <c r="E100" s="328"/>
      <c r="F100" s="328"/>
      <c r="G100" s="328"/>
      <c r="H100" s="328"/>
      <c r="I100" s="328"/>
      <c r="J100" s="329"/>
      <c r="K100" s="1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1" customHeight="1">
      <c r="A101" s="18" t="s">
        <v>34</v>
      </c>
      <c r="B101" s="18" t="s">
        <v>36</v>
      </c>
      <c r="C101" s="18" t="s">
        <v>38</v>
      </c>
      <c r="D101" s="335" t="s">
        <v>39</v>
      </c>
      <c r="E101" s="334"/>
      <c r="F101" s="130" t="s">
        <v>40</v>
      </c>
      <c r="G101" s="18" t="s">
        <v>274</v>
      </c>
      <c r="H101" s="18" t="s">
        <v>275</v>
      </c>
      <c r="I101" s="133" t="s">
        <v>276</v>
      </c>
      <c r="J101" s="22" t="s">
        <v>247</v>
      </c>
      <c r="K101" s="1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39">
        <v>1</v>
      </c>
      <c r="B102" s="76" t="s">
        <v>277</v>
      </c>
      <c r="C102" s="39">
        <v>0.2</v>
      </c>
      <c r="D102" s="330">
        <v>30</v>
      </c>
      <c r="E102" s="331"/>
      <c r="F102" s="39">
        <v>6</v>
      </c>
      <c r="G102" s="136" t="s">
        <v>280</v>
      </c>
      <c r="H102" s="39">
        <v>220</v>
      </c>
      <c r="I102" s="135">
        <v>36</v>
      </c>
      <c r="J102" s="137" t="s">
        <v>48</v>
      </c>
      <c r="K102" s="1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324">
        <v>2</v>
      </c>
      <c r="B103" s="332" t="s">
        <v>288</v>
      </c>
      <c r="C103" s="324">
        <v>0.3</v>
      </c>
      <c r="D103" s="325">
        <v>30</v>
      </c>
      <c r="E103" s="334"/>
      <c r="F103" s="324">
        <v>7</v>
      </c>
      <c r="G103" s="333" t="s">
        <v>280</v>
      </c>
      <c r="H103" s="39">
        <v>220</v>
      </c>
      <c r="I103" s="325">
        <v>39</v>
      </c>
      <c r="J103" s="137" t="s">
        <v>48</v>
      </c>
      <c r="K103" s="1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323"/>
      <c r="B104" s="323"/>
      <c r="C104" s="323"/>
      <c r="D104" s="326"/>
      <c r="E104" s="329"/>
      <c r="F104" s="323"/>
      <c r="G104" s="323"/>
      <c r="H104" s="39">
        <v>380</v>
      </c>
      <c r="I104" s="326"/>
      <c r="J104" s="137" t="s">
        <v>48</v>
      </c>
      <c r="K104" s="1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39">
        <v>3</v>
      </c>
      <c r="B105" s="76" t="s">
        <v>301</v>
      </c>
      <c r="C105" s="39">
        <v>0.5</v>
      </c>
      <c r="D105" s="330">
        <v>60</v>
      </c>
      <c r="E105" s="331"/>
      <c r="F105" s="39">
        <v>9</v>
      </c>
      <c r="G105" s="136" t="s">
        <v>302</v>
      </c>
      <c r="H105" s="39">
        <v>380</v>
      </c>
      <c r="I105" s="135">
        <v>149</v>
      </c>
      <c r="J105" s="137" t="s">
        <v>48</v>
      </c>
      <c r="K105" s="1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39">
        <v>4</v>
      </c>
      <c r="B106" s="76" t="s">
        <v>303</v>
      </c>
      <c r="C106" s="39">
        <v>1</v>
      </c>
      <c r="D106" s="330">
        <v>60</v>
      </c>
      <c r="E106" s="331"/>
      <c r="F106" s="39">
        <v>11</v>
      </c>
      <c r="G106" s="136" t="s">
        <v>302</v>
      </c>
      <c r="H106" s="39">
        <v>380</v>
      </c>
      <c r="I106" s="135">
        <v>156</v>
      </c>
      <c r="J106" s="137" t="s">
        <v>48</v>
      </c>
      <c r="K106" s="1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39">
        <v>5</v>
      </c>
      <c r="B107" s="76" t="s">
        <v>304</v>
      </c>
      <c r="C107" s="39">
        <v>1</v>
      </c>
      <c r="D107" s="330">
        <v>110</v>
      </c>
      <c r="E107" s="331"/>
      <c r="F107" s="39">
        <v>9.6</v>
      </c>
      <c r="G107" s="136" t="s">
        <v>305</v>
      </c>
      <c r="H107" s="39">
        <v>380</v>
      </c>
      <c r="I107" s="135">
        <v>460</v>
      </c>
      <c r="J107" s="137" t="s">
        <v>48</v>
      </c>
      <c r="K107" s="1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140"/>
      <c r="B108" s="140"/>
      <c r="C108" s="140"/>
      <c r="D108" s="140"/>
      <c r="E108" s="140"/>
      <c r="F108" s="140"/>
      <c r="G108" s="140"/>
      <c r="H108" s="140"/>
      <c r="I108" s="140"/>
      <c r="J108" s="140"/>
      <c r="K108" s="1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140"/>
      <c r="B109" s="140"/>
      <c r="C109" s="140"/>
      <c r="D109" s="140"/>
      <c r="E109" s="140"/>
      <c r="F109" s="140"/>
      <c r="G109" s="140"/>
      <c r="H109" s="140"/>
      <c r="I109" s="140"/>
      <c r="J109" s="140"/>
      <c r="K109" s="1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  <row r="1003" spans="1:26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</row>
  </sheetData>
  <mergeCells count="147">
    <mergeCell ref="H27:H28"/>
    <mergeCell ref="J27:J28"/>
    <mergeCell ref="G27:G28"/>
    <mergeCell ref="I27:I28"/>
    <mergeCell ref="D27:D28"/>
    <mergeCell ref="B29:B30"/>
    <mergeCell ref="C29:C30"/>
    <mergeCell ref="D33:D35"/>
    <mergeCell ref="A33:A35"/>
    <mergeCell ref="B33:B35"/>
    <mergeCell ref="A27:A28"/>
    <mergeCell ref="A29:A30"/>
    <mergeCell ref="A31:A32"/>
    <mergeCell ref="C33:C35"/>
    <mergeCell ref="B31:B32"/>
    <mergeCell ref="C27:C28"/>
    <mergeCell ref="B27:B28"/>
    <mergeCell ref="H23:H24"/>
    <mergeCell ref="G23:G24"/>
    <mergeCell ref="C23:C24"/>
    <mergeCell ref="D23:D24"/>
    <mergeCell ref="J25:J26"/>
    <mergeCell ref="I25:I26"/>
    <mergeCell ref="G25:G26"/>
    <mergeCell ref="C25:C26"/>
    <mergeCell ref="H25:H26"/>
    <mergeCell ref="G31:G32"/>
    <mergeCell ref="J31:J32"/>
    <mergeCell ref="H31:H32"/>
    <mergeCell ref="D31:D32"/>
    <mergeCell ref="C31:C32"/>
    <mergeCell ref="E31:E32"/>
    <mergeCell ref="F29:F30"/>
    <mergeCell ref="G29:G30"/>
    <mergeCell ref="H29:H30"/>
    <mergeCell ref="F31:F32"/>
    <mergeCell ref="E20:E21"/>
    <mergeCell ref="D20:D21"/>
    <mergeCell ref="A20:A21"/>
    <mergeCell ref="A23:A24"/>
    <mergeCell ref="A25:A26"/>
    <mergeCell ref="B25:B26"/>
    <mergeCell ref="C20:C21"/>
    <mergeCell ref="B20:B21"/>
    <mergeCell ref="F20:F21"/>
    <mergeCell ref="B23:B24"/>
    <mergeCell ref="E23:E24"/>
    <mergeCell ref="F23:F24"/>
    <mergeCell ref="E33:E35"/>
    <mergeCell ref="F33:F35"/>
    <mergeCell ref="F25:F26"/>
    <mergeCell ref="E25:E26"/>
    <mergeCell ref="E29:E30"/>
    <mergeCell ref="D29:D30"/>
    <mergeCell ref="D25:D26"/>
    <mergeCell ref="D56:D57"/>
    <mergeCell ref="E56:E57"/>
    <mergeCell ref="F56:F57"/>
    <mergeCell ref="D36:D38"/>
    <mergeCell ref="E36:E38"/>
    <mergeCell ref="E27:E28"/>
    <mergeCell ref="F27:F28"/>
    <mergeCell ref="C56:C57"/>
    <mergeCell ref="B56:B57"/>
    <mergeCell ref="A56:A57"/>
    <mergeCell ref="I56:I57"/>
    <mergeCell ref="H56:H57"/>
    <mergeCell ref="G67:G68"/>
    <mergeCell ref="G56:G57"/>
    <mergeCell ref="A60:J60"/>
    <mergeCell ref="A73:J73"/>
    <mergeCell ref="F69:F70"/>
    <mergeCell ref="G69:G70"/>
    <mergeCell ref="J56:J57"/>
    <mergeCell ref="D69:D70"/>
    <mergeCell ref="E69:E70"/>
    <mergeCell ref="B67:B68"/>
    <mergeCell ref="C67:C68"/>
    <mergeCell ref="A67:A68"/>
    <mergeCell ref="F67:F68"/>
    <mergeCell ref="A1:J1"/>
    <mergeCell ref="A2:J2"/>
    <mergeCell ref="A3:J3"/>
    <mergeCell ref="H20:H21"/>
    <mergeCell ref="G20:G21"/>
    <mergeCell ref="I31:I32"/>
    <mergeCell ref="H33:H35"/>
    <mergeCell ref="G33:G35"/>
    <mergeCell ref="H36:H38"/>
    <mergeCell ref="I36:I38"/>
    <mergeCell ref="I33:I35"/>
    <mergeCell ref="I23:I24"/>
    <mergeCell ref="J23:J24"/>
    <mergeCell ref="J20:J21"/>
    <mergeCell ref="I20:I21"/>
    <mergeCell ref="J29:J30"/>
    <mergeCell ref="I29:I30"/>
    <mergeCell ref="J36:J38"/>
    <mergeCell ref="J33:J35"/>
    <mergeCell ref="A36:A38"/>
    <mergeCell ref="B36:B38"/>
    <mergeCell ref="C36:C38"/>
    <mergeCell ref="F36:F38"/>
    <mergeCell ref="G36:G38"/>
    <mergeCell ref="D107:E107"/>
    <mergeCell ref="C103:C104"/>
    <mergeCell ref="A103:A104"/>
    <mergeCell ref="B103:B104"/>
    <mergeCell ref="G103:G104"/>
    <mergeCell ref="D103:E104"/>
    <mergeCell ref="D101:E101"/>
    <mergeCell ref="D102:E102"/>
    <mergeCell ref="E67:E68"/>
    <mergeCell ref="D67:D68"/>
    <mergeCell ref="D77:D78"/>
    <mergeCell ref="B77:C78"/>
    <mergeCell ref="A77:A78"/>
    <mergeCell ref="B69:B70"/>
    <mergeCell ref="C69:C70"/>
    <mergeCell ref="A75:A76"/>
    <mergeCell ref="B75:C76"/>
    <mergeCell ref="A69:A70"/>
    <mergeCell ref="E77:E78"/>
    <mergeCell ref="F77:F78"/>
    <mergeCell ref="D79:D80"/>
    <mergeCell ref="E79:E80"/>
    <mergeCell ref="A79:A80"/>
    <mergeCell ref="B79:C80"/>
    <mergeCell ref="H69:H70"/>
    <mergeCell ref="H67:H68"/>
    <mergeCell ref="H77:H78"/>
    <mergeCell ref="H75:H76"/>
    <mergeCell ref="I103:I104"/>
    <mergeCell ref="A100:J100"/>
    <mergeCell ref="F103:F104"/>
    <mergeCell ref="D105:E105"/>
    <mergeCell ref="D106:E106"/>
    <mergeCell ref="A81:J81"/>
    <mergeCell ref="F79:F80"/>
    <mergeCell ref="H79:H80"/>
    <mergeCell ref="G79:G80"/>
    <mergeCell ref="F75:F76"/>
    <mergeCell ref="G75:G76"/>
    <mergeCell ref="G77:G78"/>
    <mergeCell ref="D75:D76"/>
    <mergeCell ref="E75:E76"/>
    <mergeCell ref="B74:C7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7.28515625" defaultRowHeight="15" customHeight="1"/>
  <cols>
    <col min="1" max="1" width="8" customWidth="1"/>
    <col min="2" max="2" width="14.85546875" customWidth="1"/>
    <col min="3" max="3" width="11" customWidth="1"/>
    <col min="4" max="4" width="13" customWidth="1"/>
    <col min="5" max="5" width="18.42578125" customWidth="1"/>
    <col min="6" max="6" width="14.140625" customWidth="1"/>
    <col min="7" max="7" width="14" customWidth="1"/>
    <col min="8" max="8" width="17" customWidth="1"/>
    <col min="9" max="9" width="13.42578125" customWidth="1"/>
    <col min="10" max="10" width="8" customWidth="1"/>
    <col min="11" max="11" width="13.140625" customWidth="1"/>
    <col min="12" max="21" width="8" customWidth="1"/>
  </cols>
  <sheetData>
    <row r="1" spans="1:26" ht="23.25" customHeight="1">
      <c r="A1" s="458" t="s">
        <v>608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5" customHeight="1">
      <c r="A2" s="459" t="s">
        <v>609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460" t="s">
        <v>610</v>
      </c>
      <c r="B3" s="457" t="s">
        <v>611</v>
      </c>
      <c r="C3" s="457" t="s">
        <v>307</v>
      </c>
      <c r="D3" s="457" t="s">
        <v>612</v>
      </c>
      <c r="E3" s="457" t="s">
        <v>613</v>
      </c>
      <c r="F3" s="457" t="s">
        <v>614</v>
      </c>
      <c r="G3" s="457" t="s">
        <v>615</v>
      </c>
      <c r="H3" s="461" t="s">
        <v>308</v>
      </c>
      <c r="I3" s="352"/>
      <c r="J3" s="352"/>
      <c r="K3" s="33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343"/>
      <c r="B4" s="343"/>
      <c r="C4" s="343"/>
      <c r="D4" s="343"/>
      <c r="E4" s="343"/>
      <c r="F4" s="343"/>
      <c r="G4" s="343"/>
      <c r="H4" s="326"/>
      <c r="I4" s="328"/>
      <c r="J4" s="328"/>
      <c r="K4" s="329"/>
      <c r="L4" s="2"/>
      <c r="M4" s="278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6" customHeight="1">
      <c r="A5" s="323"/>
      <c r="B5" s="323"/>
      <c r="C5" s="323"/>
      <c r="D5" s="323"/>
      <c r="E5" s="323"/>
      <c r="F5" s="323"/>
      <c r="G5" s="323"/>
      <c r="H5" s="279" t="s">
        <v>616</v>
      </c>
      <c r="I5" s="279" t="s">
        <v>617</v>
      </c>
      <c r="J5" s="279" t="s">
        <v>618</v>
      </c>
      <c r="K5" s="279" t="s">
        <v>619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280">
        <v>1</v>
      </c>
      <c r="B6" s="281">
        <v>2</v>
      </c>
      <c r="C6" s="281">
        <v>3</v>
      </c>
      <c r="D6" s="281">
        <v>4</v>
      </c>
      <c r="E6" s="281">
        <v>5</v>
      </c>
      <c r="F6" s="281">
        <v>6</v>
      </c>
      <c r="G6" s="282">
        <v>7</v>
      </c>
      <c r="H6" s="283">
        <v>8</v>
      </c>
      <c r="I6" s="283">
        <v>9</v>
      </c>
      <c r="J6" s="283">
        <v>10</v>
      </c>
      <c r="K6" s="283">
        <v>11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280">
        <v>1</v>
      </c>
      <c r="B7" s="284"/>
      <c r="C7" s="284"/>
      <c r="D7" s="284"/>
      <c r="E7" s="285">
        <v>6</v>
      </c>
      <c r="F7" s="284"/>
      <c r="G7" s="284"/>
      <c r="H7" s="286" t="s">
        <v>620</v>
      </c>
      <c r="I7" s="286">
        <v>1492.7</v>
      </c>
      <c r="J7" s="283"/>
      <c r="K7" s="283"/>
      <c r="L7" s="155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280">
        <v>2</v>
      </c>
      <c r="B8" s="284"/>
      <c r="C8" s="284"/>
      <c r="D8" s="284"/>
      <c r="E8" s="285">
        <v>9</v>
      </c>
      <c r="F8" s="284"/>
      <c r="G8" s="284"/>
      <c r="H8" s="286" t="s">
        <v>621</v>
      </c>
      <c r="I8" s="286">
        <v>1527.9</v>
      </c>
      <c r="J8" s="283"/>
      <c r="K8" s="283"/>
      <c r="L8" s="155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280">
        <v>3</v>
      </c>
      <c r="B9" s="284"/>
      <c r="C9" s="284"/>
      <c r="D9" s="284"/>
      <c r="E9" s="285">
        <v>12</v>
      </c>
      <c r="F9" s="284"/>
      <c r="G9" s="284"/>
      <c r="H9" s="286" t="s">
        <v>622</v>
      </c>
      <c r="I9" s="286">
        <v>1552.1</v>
      </c>
      <c r="J9" s="283"/>
      <c r="K9" s="283"/>
      <c r="L9" s="155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280">
        <v>4</v>
      </c>
      <c r="B10" s="284">
        <v>0.5</v>
      </c>
      <c r="C10" s="284" t="s">
        <v>623</v>
      </c>
      <c r="D10" s="284" t="s">
        <v>624</v>
      </c>
      <c r="E10" s="285">
        <v>18</v>
      </c>
      <c r="F10" s="284">
        <v>8</v>
      </c>
      <c r="G10" s="284">
        <v>20</v>
      </c>
      <c r="H10" s="286" t="s">
        <v>625</v>
      </c>
      <c r="I10" s="286"/>
      <c r="J10" s="283"/>
      <c r="K10" s="283"/>
      <c r="L10" s="287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280">
        <v>5</v>
      </c>
      <c r="B11" s="284"/>
      <c r="C11" s="284"/>
      <c r="D11" s="284"/>
      <c r="E11" s="285">
        <v>24</v>
      </c>
      <c r="F11" s="284"/>
      <c r="G11" s="284"/>
      <c r="H11" s="286" t="s">
        <v>626</v>
      </c>
      <c r="I11" s="286"/>
      <c r="J11" s="283"/>
      <c r="K11" s="283"/>
      <c r="L11" s="287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280">
        <v>6</v>
      </c>
      <c r="B12" s="284"/>
      <c r="C12" s="284"/>
      <c r="D12" s="284"/>
      <c r="E12" s="285">
        <v>30</v>
      </c>
      <c r="F12" s="284"/>
      <c r="G12" s="284"/>
      <c r="H12" s="286" t="s">
        <v>627</v>
      </c>
      <c r="I12" s="286"/>
      <c r="J12" s="283"/>
      <c r="K12" s="283"/>
      <c r="L12" s="287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280">
        <v>7</v>
      </c>
      <c r="B13" s="284"/>
      <c r="C13" s="284"/>
      <c r="D13" s="284"/>
      <c r="E13" s="285">
        <v>36</v>
      </c>
      <c r="F13" s="284"/>
      <c r="G13" s="284"/>
      <c r="H13" s="286" t="s">
        <v>628</v>
      </c>
      <c r="I13" s="286"/>
      <c r="J13" s="283"/>
      <c r="K13" s="283"/>
      <c r="L13" s="287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>
      <c r="A14" s="280">
        <v>8</v>
      </c>
      <c r="B14" s="288"/>
      <c r="C14" s="288"/>
      <c r="D14" s="288"/>
      <c r="E14" s="288">
        <v>6</v>
      </c>
      <c r="F14" s="288"/>
      <c r="G14" s="288"/>
      <c r="H14" s="286" t="s">
        <v>629</v>
      </c>
      <c r="I14" s="286">
        <v>1574.1</v>
      </c>
      <c r="J14" s="283"/>
      <c r="K14" s="283"/>
      <c r="L14" s="155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280">
        <v>9</v>
      </c>
      <c r="B15" s="284"/>
      <c r="C15" s="284"/>
      <c r="D15" s="284"/>
      <c r="E15" s="284">
        <v>9</v>
      </c>
      <c r="F15" s="284"/>
      <c r="G15" s="284"/>
      <c r="H15" s="286" t="s">
        <v>630</v>
      </c>
      <c r="I15" s="286">
        <v>1639</v>
      </c>
      <c r="J15" s="283"/>
      <c r="K15" s="283"/>
      <c r="L15" s="155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280">
        <v>10</v>
      </c>
      <c r="B16" s="284"/>
      <c r="C16" s="284"/>
      <c r="D16" s="284"/>
      <c r="E16" s="284">
        <v>12</v>
      </c>
      <c r="F16" s="284"/>
      <c r="G16" s="284"/>
      <c r="H16" s="286" t="s">
        <v>631</v>
      </c>
      <c r="I16" s="286">
        <v>1765.5</v>
      </c>
      <c r="J16" s="283"/>
      <c r="K16" s="283"/>
      <c r="L16" s="155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>
      <c r="A17" s="280">
        <v>11</v>
      </c>
      <c r="B17" s="284">
        <v>1</v>
      </c>
      <c r="C17" s="284" t="s">
        <v>632</v>
      </c>
      <c r="D17" s="284" t="s">
        <v>624</v>
      </c>
      <c r="E17" s="284">
        <v>18</v>
      </c>
      <c r="F17" s="284">
        <v>8</v>
      </c>
      <c r="G17" s="284">
        <v>20</v>
      </c>
      <c r="H17" s="286" t="s">
        <v>633</v>
      </c>
      <c r="I17" s="283"/>
      <c r="J17" s="283"/>
      <c r="K17" s="283"/>
      <c r="L17" s="287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280">
        <v>12</v>
      </c>
      <c r="B18" s="284"/>
      <c r="C18" s="284"/>
      <c r="D18" s="284"/>
      <c r="E18" s="284">
        <v>24</v>
      </c>
      <c r="F18" s="284"/>
      <c r="G18" s="284"/>
      <c r="H18" s="286" t="s">
        <v>634</v>
      </c>
      <c r="I18" s="283"/>
      <c r="J18" s="283"/>
      <c r="K18" s="283"/>
      <c r="L18" s="287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280">
        <v>13</v>
      </c>
      <c r="B19" s="284"/>
      <c r="C19" s="284"/>
      <c r="D19" s="284"/>
      <c r="E19" s="284">
        <v>30</v>
      </c>
      <c r="F19" s="284"/>
      <c r="G19" s="284"/>
      <c r="H19" s="286" t="s">
        <v>635</v>
      </c>
      <c r="I19" s="283"/>
      <c r="J19" s="283"/>
      <c r="K19" s="283"/>
      <c r="L19" s="287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280">
        <v>14</v>
      </c>
      <c r="B20" s="282"/>
      <c r="C20" s="282"/>
      <c r="D20" s="282"/>
      <c r="E20" s="282">
        <v>36</v>
      </c>
      <c r="F20" s="282"/>
      <c r="G20" s="282"/>
      <c r="H20" s="286" t="s">
        <v>636</v>
      </c>
      <c r="I20" s="283"/>
      <c r="J20" s="283"/>
      <c r="K20" s="283"/>
      <c r="L20" s="28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>
      <c r="A21" s="280">
        <v>15</v>
      </c>
      <c r="B21" s="284"/>
      <c r="C21" s="284"/>
      <c r="D21" s="284"/>
      <c r="E21" s="284">
        <v>6</v>
      </c>
      <c r="F21" s="284"/>
      <c r="G21" s="284"/>
      <c r="H21" s="283"/>
      <c r="I21" s="283"/>
      <c r="J21" s="283" t="s">
        <v>637</v>
      </c>
      <c r="K21" s="283" t="s">
        <v>638</v>
      </c>
      <c r="L21" s="287"/>
      <c r="M21" s="155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>
      <c r="A22" s="280">
        <v>16</v>
      </c>
      <c r="B22" s="284">
        <v>2</v>
      </c>
      <c r="C22" s="284" t="s">
        <v>632</v>
      </c>
      <c r="D22" s="284" t="s">
        <v>639</v>
      </c>
      <c r="E22" s="284">
        <v>9</v>
      </c>
      <c r="F22" s="284">
        <v>4</v>
      </c>
      <c r="G22" s="284">
        <v>20</v>
      </c>
      <c r="H22" s="283"/>
      <c r="I22" s="283"/>
      <c r="J22" s="283" t="s">
        <v>640</v>
      </c>
      <c r="K22" s="283" t="s">
        <v>641</v>
      </c>
      <c r="L22" s="287"/>
      <c r="M22" s="155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280">
        <v>17</v>
      </c>
      <c r="B23" s="282"/>
      <c r="C23" s="282"/>
      <c r="D23" s="282"/>
      <c r="E23" s="282">
        <v>12</v>
      </c>
      <c r="F23" s="282"/>
      <c r="G23" s="282"/>
      <c r="H23" s="283"/>
      <c r="I23" s="283"/>
      <c r="J23" s="283" t="s">
        <v>642</v>
      </c>
      <c r="K23" s="283" t="s">
        <v>643</v>
      </c>
      <c r="L23" s="287"/>
      <c r="M23" s="155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280">
        <v>18</v>
      </c>
      <c r="B24" s="284"/>
      <c r="C24" s="284"/>
      <c r="D24" s="284"/>
      <c r="E24" s="284">
        <v>6</v>
      </c>
      <c r="F24" s="284"/>
      <c r="G24" s="284"/>
      <c r="H24" s="283">
        <v>1617</v>
      </c>
      <c r="I24" s="286">
        <v>2024</v>
      </c>
      <c r="J24" s="283"/>
      <c r="K24" s="283"/>
      <c r="L24" s="155"/>
      <c r="M24" s="287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80">
        <v>19</v>
      </c>
      <c r="B25" s="284"/>
      <c r="C25" s="284"/>
      <c r="D25" s="284"/>
      <c r="E25" s="284">
        <v>9</v>
      </c>
      <c r="F25" s="284"/>
      <c r="G25" s="284"/>
      <c r="H25" s="283">
        <v>1641</v>
      </c>
      <c r="I25" s="286">
        <v>2046</v>
      </c>
      <c r="J25" s="283"/>
      <c r="K25" s="283"/>
      <c r="L25" s="155"/>
      <c r="M25" s="287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280">
        <v>20</v>
      </c>
      <c r="B26" s="284"/>
      <c r="C26" s="284"/>
      <c r="D26" s="284"/>
      <c r="E26" s="284">
        <v>12</v>
      </c>
      <c r="F26" s="284"/>
      <c r="G26" s="284"/>
      <c r="H26" s="283">
        <v>1667</v>
      </c>
      <c r="I26" s="286">
        <v>2112</v>
      </c>
      <c r="J26" s="283"/>
      <c r="K26" s="283"/>
      <c r="L26" s="155"/>
      <c r="M26" s="287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>
      <c r="A27" s="280">
        <v>21</v>
      </c>
      <c r="B27" s="284">
        <v>2</v>
      </c>
      <c r="C27" s="284" t="s">
        <v>644</v>
      </c>
      <c r="D27" s="284" t="s">
        <v>624</v>
      </c>
      <c r="E27" s="284">
        <v>18</v>
      </c>
      <c r="F27" s="284">
        <v>8</v>
      </c>
      <c r="G27" s="284">
        <v>20</v>
      </c>
      <c r="H27" s="283">
        <v>2236</v>
      </c>
      <c r="I27" s="283"/>
      <c r="J27" s="283"/>
      <c r="K27" s="283"/>
      <c r="L27" s="287"/>
      <c r="M27" s="287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80">
        <v>22</v>
      </c>
      <c r="B28" s="284"/>
      <c r="C28" s="284"/>
      <c r="D28" s="284"/>
      <c r="E28" s="284">
        <v>24</v>
      </c>
      <c r="F28" s="284"/>
      <c r="G28" s="284"/>
      <c r="H28" s="283">
        <v>2291</v>
      </c>
      <c r="I28" s="283"/>
      <c r="J28" s="283"/>
      <c r="K28" s="283"/>
      <c r="L28" s="287"/>
      <c r="M28" s="287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80">
        <v>23</v>
      </c>
      <c r="B29" s="284"/>
      <c r="C29" s="284"/>
      <c r="D29" s="284"/>
      <c r="E29" s="284">
        <v>30</v>
      </c>
      <c r="F29" s="284"/>
      <c r="G29" s="284"/>
      <c r="H29" s="283">
        <v>3344</v>
      </c>
      <c r="I29" s="283"/>
      <c r="J29" s="283"/>
      <c r="K29" s="283"/>
      <c r="L29" s="287"/>
      <c r="M29" s="287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80">
        <v>24</v>
      </c>
      <c r="B30" s="284"/>
      <c r="C30" s="284"/>
      <c r="D30" s="284"/>
      <c r="E30" s="284">
        <v>36</v>
      </c>
      <c r="F30" s="284"/>
      <c r="G30" s="284"/>
      <c r="H30" s="283">
        <v>3403</v>
      </c>
      <c r="I30" s="283"/>
      <c r="J30" s="283"/>
      <c r="K30" s="283"/>
      <c r="L30" s="287"/>
      <c r="M30" s="287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280">
        <v>32</v>
      </c>
      <c r="B31" s="288"/>
      <c r="C31" s="288"/>
      <c r="D31" s="288"/>
      <c r="E31" s="288">
        <v>6</v>
      </c>
      <c r="F31" s="288"/>
      <c r="G31" s="288"/>
      <c r="H31" s="283"/>
      <c r="I31" s="283"/>
      <c r="J31" s="283"/>
      <c r="K31" s="283"/>
      <c r="L31" s="2"/>
      <c r="M31" s="287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80">
        <v>33</v>
      </c>
      <c r="B32" s="284">
        <v>4</v>
      </c>
      <c r="C32" s="284" t="s">
        <v>644</v>
      </c>
      <c r="D32" s="284" t="s">
        <v>639</v>
      </c>
      <c r="E32" s="284">
        <v>9</v>
      </c>
      <c r="F32" s="284">
        <v>4</v>
      </c>
      <c r="G32" s="284">
        <v>20</v>
      </c>
      <c r="H32" s="283"/>
      <c r="I32" s="283"/>
      <c r="J32" s="283"/>
      <c r="K32" s="283"/>
      <c r="L32" s="2"/>
      <c r="M32" s="287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80">
        <v>34</v>
      </c>
      <c r="B33" s="282"/>
      <c r="C33" s="282"/>
      <c r="D33" s="282"/>
      <c r="E33" s="282">
        <v>12</v>
      </c>
      <c r="F33" s="282"/>
      <c r="G33" s="282"/>
      <c r="H33" s="283"/>
      <c r="I33" s="283"/>
      <c r="J33" s="283"/>
      <c r="K33" s="283"/>
      <c r="L33" s="2"/>
      <c r="M33" s="287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280">
        <v>25</v>
      </c>
      <c r="B34" s="284"/>
      <c r="C34" s="284"/>
      <c r="D34" s="284"/>
      <c r="E34" s="284">
        <v>6</v>
      </c>
      <c r="F34" s="284"/>
      <c r="G34" s="284"/>
      <c r="H34" s="286" t="s">
        <v>640</v>
      </c>
      <c r="I34" s="283"/>
      <c r="J34" s="283"/>
      <c r="K34" s="283"/>
      <c r="L34" s="287"/>
      <c r="M34" s="287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80">
        <v>26</v>
      </c>
      <c r="B35" s="284"/>
      <c r="C35" s="284"/>
      <c r="D35" s="284"/>
      <c r="E35" s="284">
        <v>9</v>
      </c>
      <c r="F35" s="284"/>
      <c r="G35" s="284"/>
      <c r="H35" s="286" t="s">
        <v>645</v>
      </c>
      <c r="I35" s="283"/>
      <c r="J35" s="283"/>
      <c r="K35" s="283"/>
      <c r="L35" s="287"/>
      <c r="M35" s="287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80">
        <v>27</v>
      </c>
      <c r="B36" s="284"/>
      <c r="C36" s="284"/>
      <c r="D36" s="284"/>
      <c r="E36" s="284">
        <v>12</v>
      </c>
      <c r="F36" s="284"/>
      <c r="G36" s="284"/>
      <c r="H36" s="286" t="s">
        <v>646</v>
      </c>
      <c r="I36" s="283"/>
      <c r="J36" s="283"/>
      <c r="K36" s="283"/>
      <c r="L36" s="287"/>
      <c r="M36" s="287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280">
        <v>28</v>
      </c>
      <c r="B37" s="284">
        <v>3.2</v>
      </c>
      <c r="C37" s="284" t="s">
        <v>647</v>
      </c>
      <c r="D37" s="284" t="s">
        <v>624</v>
      </c>
      <c r="E37" s="284">
        <v>18</v>
      </c>
      <c r="F37" s="284">
        <v>8</v>
      </c>
      <c r="G37" s="284">
        <v>20</v>
      </c>
      <c r="H37" s="286" t="s">
        <v>648</v>
      </c>
      <c r="I37" s="283"/>
      <c r="J37" s="283"/>
      <c r="K37" s="283"/>
      <c r="L37" s="287"/>
      <c r="M37" s="287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280">
        <v>29</v>
      </c>
      <c r="B38" s="284"/>
      <c r="C38" s="284"/>
      <c r="D38" s="284"/>
      <c r="E38" s="284">
        <v>24</v>
      </c>
      <c r="F38" s="284"/>
      <c r="G38" s="284"/>
      <c r="H38" s="286" t="s">
        <v>649</v>
      </c>
      <c r="I38" s="283"/>
      <c r="J38" s="283"/>
      <c r="K38" s="283"/>
      <c r="L38" s="287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280">
        <v>30</v>
      </c>
      <c r="B39" s="284"/>
      <c r="C39" s="284"/>
      <c r="D39" s="284"/>
      <c r="E39" s="284">
        <v>30</v>
      </c>
      <c r="F39" s="284"/>
      <c r="G39" s="284"/>
      <c r="H39" s="286" t="s">
        <v>650</v>
      </c>
      <c r="I39" s="283"/>
      <c r="J39" s="283"/>
      <c r="K39" s="283"/>
      <c r="L39" s="287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280">
        <v>31</v>
      </c>
      <c r="B40" s="282"/>
      <c r="C40" s="282"/>
      <c r="D40" s="282"/>
      <c r="E40" s="282">
        <v>36</v>
      </c>
      <c r="F40" s="282"/>
      <c r="G40" s="282"/>
      <c r="H40" s="286" t="s">
        <v>651</v>
      </c>
      <c r="I40" s="283"/>
      <c r="J40" s="283"/>
      <c r="K40" s="283"/>
      <c r="L40" s="287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80">
        <v>35</v>
      </c>
      <c r="B41" s="284"/>
      <c r="C41" s="284"/>
      <c r="D41" s="284"/>
      <c r="E41" s="284">
        <v>6</v>
      </c>
      <c r="F41" s="284"/>
      <c r="G41" s="284"/>
      <c r="H41" s="286" t="s">
        <v>652</v>
      </c>
      <c r="I41" s="286">
        <v>3168</v>
      </c>
      <c r="J41" s="283"/>
      <c r="K41" s="283"/>
      <c r="L41" s="155"/>
      <c r="M41" s="287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80">
        <v>36</v>
      </c>
      <c r="B42" s="284"/>
      <c r="C42" s="284"/>
      <c r="D42" s="284"/>
      <c r="E42" s="284">
        <v>9</v>
      </c>
      <c r="F42" s="284"/>
      <c r="G42" s="284"/>
      <c r="H42" s="286" t="s">
        <v>653</v>
      </c>
      <c r="I42" s="286">
        <v>3223</v>
      </c>
      <c r="J42" s="283"/>
      <c r="K42" s="283"/>
      <c r="L42" s="155"/>
      <c r="M42" s="287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80">
        <v>37</v>
      </c>
      <c r="B43" s="284"/>
      <c r="C43" s="284"/>
      <c r="D43" s="284"/>
      <c r="E43" s="284">
        <v>12</v>
      </c>
      <c r="F43" s="284"/>
      <c r="G43" s="284"/>
      <c r="H43" s="286" t="s">
        <v>654</v>
      </c>
      <c r="I43" s="286">
        <v>3289</v>
      </c>
      <c r="J43" s="283"/>
      <c r="K43" s="283"/>
      <c r="L43" s="155"/>
      <c r="M43" s="287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280">
        <v>38</v>
      </c>
      <c r="B44" s="284">
        <v>5</v>
      </c>
      <c r="C44" s="284" t="s">
        <v>655</v>
      </c>
      <c r="D44" s="284" t="s">
        <v>624</v>
      </c>
      <c r="E44" s="284">
        <v>18</v>
      </c>
      <c r="F44" s="284">
        <v>8</v>
      </c>
      <c r="G44" s="284">
        <v>20</v>
      </c>
      <c r="H44" s="286" t="s">
        <v>656</v>
      </c>
      <c r="I44" s="283"/>
      <c r="J44" s="283"/>
      <c r="K44" s="283"/>
      <c r="L44" s="287"/>
      <c r="M44" s="287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80">
        <v>39</v>
      </c>
      <c r="B45" s="284"/>
      <c r="C45" s="284"/>
      <c r="D45" s="284"/>
      <c r="E45" s="284">
        <v>24</v>
      </c>
      <c r="F45" s="284"/>
      <c r="G45" s="284"/>
      <c r="H45" s="286" t="s">
        <v>657</v>
      </c>
      <c r="I45" s="283"/>
      <c r="J45" s="283"/>
      <c r="K45" s="283"/>
      <c r="L45" s="287"/>
      <c r="M45" s="287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80">
        <v>40</v>
      </c>
      <c r="B46" s="284"/>
      <c r="C46" s="284"/>
      <c r="D46" s="284"/>
      <c r="E46" s="284">
        <v>30</v>
      </c>
      <c r="F46" s="284"/>
      <c r="G46" s="284"/>
      <c r="H46" s="286" t="s">
        <v>658</v>
      </c>
      <c r="I46" s="283"/>
      <c r="J46" s="283"/>
      <c r="K46" s="283"/>
      <c r="L46" s="287"/>
      <c r="M46" s="287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280">
        <v>41</v>
      </c>
      <c r="B47" s="282"/>
      <c r="C47" s="282"/>
      <c r="D47" s="282"/>
      <c r="E47" s="282">
        <v>36</v>
      </c>
      <c r="F47" s="282"/>
      <c r="G47" s="282"/>
      <c r="H47" s="286" t="s">
        <v>659</v>
      </c>
      <c r="I47" s="283"/>
      <c r="J47" s="283"/>
      <c r="K47" s="283"/>
      <c r="L47" s="287"/>
      <c r="M47" s="287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80">
        <v>42</v>
      </c>
      <c r="B48" s="284"/>
      <c r="C48" s="284"/>
      <c r="D48" s="284"/>
      <c r="E48" s="284">
        <v>6</v>
      </c>
      <c r="F48" s="284"/>
      <c r="G48" s="284"/>
      <c r="H48" s="283"/>
      <c r="I48" s="283"/>
      <c r="J48" s="283" t="s">
        <v>660</v>
      </c>
      <c r="K48" s="283" t="s">
        <v>661</v>
      </c>
      <c r="L48" s="287"/>
      <c r="M48" s="155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280">
        <v>43</v>
      </c>
      <c r="B49" s="284">
        <v>6.3</v>
      </c>
      <c r="C49" s="284" t="s">
        <v>647</v>
      </c>
      <c r="D49" s="284" t="s">
        <v>639</v>
      </c>
      <c r="E49" s="284">
        <v>9</v>
      </c>
      <c r="F49" s="284">
        <v>4</v>
      </c>
      <c r="G49" s="284">
        <v>20</v>
      </c>
      <c r="H49" s="283"/>
      <c r="I49" s="283"/>
      <c r="J49" s="283" t="s">
        <v>662</v>
      </c>
      <c r="K49" s="283" t="s">
        <v>663</v>
      </c>
      <c r="L49" s="287"/>
      <c r="M49" s="155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280">
        <v>44</v>
      </c>
      <c r="B50" s="282"/>
      <c r="C50" s="282"/>
      <c r="D50" s="282"/>
      <c r="E50" s="282">
        <v>12</v>
      </c>
      <c r="F50" s="282"/>
      <c r="G50" s="282"/>
      <c r="H50" s="283"/>
      <c r="I50" s="283"/>
      <c r="J50" s="283" t="s">
        <v>664</v>
      </c>
      <c r="K50" s="283" t="s">
        <v>665</v>
      </c>
      <c r="L50" s="287"/>
      <c r="M50" s="155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80">
        <v>45</v>
      </c>
      <c r="B51" s="284"/>
      <c r="C51" s="284"/>
      <c r="D51" s="284"/>
      <c r="E51" s="284">
        <v>9</v>
      </c>
      <c r="F51" s="284"/>
      <c r="G51" s="284"/>
      <c r="H51" s="283">
        <v>4948</v>
      </c>
      <c r="I51" s="283"/>
      <c r="J51" s="283"/>
      <c r="K51" s="283"/>
      <c r="L51" s="287"/>
      <c r="M51" s="287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80">
        <v>46</v>
      </c>
      <c r="B52" s="284"/>
      <c r="C52" s="284"/>
      <c r="D52" s="284"/>
      <c r="E52" s="284">
        <v>12</v>
      </c>
      <c r="F52" s="284"/>
      <c r="G52" s="284"/>
      <c r="H52" s="283">
        <v>5076</v>
      </c>
      <c r="I52" s="283"/>
      <c r="J52" s="283"/>
      <c r="K52" s="283"/>
      <c r="L52" s="287"/>
      <c r="M52" s="287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280">
        <v>47</v>
      </c>
      <c r="B53" s="284">
        <v>8</v>
      </c>
      <c r="C53" s="284" t="s">
        <v>666</v>
      </c>
      <c r="D53" s="284" t="s">
        <v>624</v>
      </c>
      <c r="E53" s="284">
        <v>18</v>
      </c>
      <c r="F53" s="284">
        <v>8</v>
      </c>
      <c r="G53" s="284">
        <v>20</v>
      </c>
      <c r="H53" s="283">
        <v>5325</v>
      </c>
      <c r="I53" s="283"/>
      <c r="J53" s="283"/>
      <c r="K53" s="283"/>
      <c r="L53" s="287"/>
      <c r="M53" s="287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80">
        <v>48</v>
      </c>
      <c r="B54" s="284"/>
      <c r="C54" s="284"/>
      <c r="D54" s="284"/>
      <c r="E54" s="284">
        <v>24</v>
      </c>
      <c r="F54" s="284"/>
      <c r="G54" s="284"/>
      <c r="H54" s="283">
        <v>5541</v>
      </c>
      <c r="I54" s="283"/>
      <c r="J54" s="283"/>
      <c r="K54" s="283"/>
      <c r="L54" s="287"/>
      <c r="M54" s="287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80">
        <v>49</v>
      </c>
      <c r="B55" s="284"/>
      <c r="C55" s="284"/>
      <c r="D55" s="284"/>
      <c r="E55" s="284">
        <v>30</v>
      </c>
      <c r="F55" s="284"/>
      <c r="G55" s="284"/>
      <c r="H55" s="283">
        <v>5683</v>
      </c>
      <c r="I55" s="283"/>
      <c r="J55" s="283"/>
      <c r="K55" s="283"/>
      <c r="L55" s="287"/>
      <c r="M55" s="287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280">
        <v>50</v>
      </c>
      <c r="B56" s="282"/>
      <c r="C56" s="282"/>
      <c r="D56" s="282"/>
      <c r="E56" s="282">
        <v>36</v>
      </c>
      <c r="F56" s="282"/>
      <c r="G56" s="282"/>
      <c r="H56" s="283">
        <v>5983</v>
      </c>
      <c r="I56" s="283"/>
      <c r="J56" s="283"/>
      <c r="K56" s="283"/>
      <c r="L56" s="287"/>
      <c r="M56" s="287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80">
        <v>51</v>
      </c>
      <c r="B57" s="284"/>
      <c r="C57" s="284"/>
      <c r="D57" s="284"/>
      <c r="E57" s="284">
        <v>6</v>
      </c>
      <c r="F57" s="284"/>
      <c r="G57" s="284"/>
      <c r="H57" s="283"/>
      <c r="I57" s="283"/>
      <c r="J57" s="286">
        <v>4169</v>
      </c>
      <c r="K57" s="283" t="s">
        <v>667</v>
      </c>
      <c r="L57" s="287"/>
      <c r="M57" s="155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280">
        <v>52</v>
      </c>
      <c r="B58" s="284">
        <v>10</v>
      </c>
      <c r="C58" s="284" t="s">
        <v>655</v>
      </c>
      <c r="D58" s="284" t="s">
        <v>639</v>
      </c>
      <c r="E58" s="284">
        <v>9</v>
      </c>
      <c r="F58" s="284">
        <v>4</v>
      </c>
      <c r="G58" s="284">
        <v>20</v>
      </c>
      <c r="H58" s="283"/>
      <c r="I58" s="283"/>
      <c r="J58" s="286">
        <v>4394.5</v>
      </c>
      <c r="K58" s="283" t="s">
        <v>668</v>
      </c>
      <c r="L58" s="287"/>
      <c r="M58" s="155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80">
        <v>53</v>
      </c>
      <c r="B59" s="284"/>
      <c r="C59" s="284"/>
      <c r="D59" s="284"/>
      <c r="E59" s="284">
        <v>12</v>
      </c>
      <c r="F59" s="284"/>
      <c r="G59" s="284"/>
      <c r="H59" s="283"/>
      <c r="I59" s="283"/>
      <c r="J59" s="286">
        <v>4497.8999999999996</v>
      </c>
      <c r="K59" s="283" t="s">
        <v>669</v>
      </c>
      <c r="L59" s="287"/>
      <c r="M59" s="155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280">
        <v>54</v>
      </c>
      <c r="B60" s="282"/>
      <c r="C60" s="282"/>
      <c r="D60" s="282"/>
      <c r="E60" s="282">
        <v>15</v>
      </c>
      <c r="F60" s="282"/>
      <c r="G60" s="282"/>
      <c r="H60" s="283"/>
      <c r="I60" s="283"/>
      <c r="J60" s="286">
        <v>4781.7</v>
      </c>
      <c r="K60" s="283" t="s">
        <v>670</v>
      </c>
      <c r="L60" s="287"/>
      <c r="M60" s="155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155"/>
      <c r="B61" s="155"/>
      <c r="C61" s="155"/>
      <c r="D61" s="155"/>
      <c r="E61" s="155"/>
      <c r="F61" s="155"/>
      <c r="G61" s="155"/>
      <c r="H61" s="155"/>
      <c r="I61" s="155"/>
      <c r="J61" s="155"/>
      <c r="K61" s="155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155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0">
    <mergeCell ref="G3:G5"/>
    <mergeCell ref="A1:K1"/>
    <mergeCell ref="A2:K2"/>
    <mergeCell ref="A3:A5"/>
    <mergeCell ref="H3:K4"/>
    <mergeCell ref="B3:B5"/>
    <mergeCell ref="C3:C5"/>
    <mergeCell ref="D3:D5"/>
    <mergeCell ref="E3:E5"/>
    <mergeCell ref="F3:F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7.28515625" defaultRowHeight="15" customHeight="1"/>
  <cols>
    <col min="1" max="6" width="8" customWidth="1"/>
    <col min="7" max="7" width="10" customWidth="1"/>
    <col min="8" max="8" width="13.85546875" customWidth="1"/>
    <col min="9" max="9" width="13.140625" customWidth="1"/>
    <col min="10" max="19" width="8" customWidth="1"/>
  </cols>
  <sheetData>
    <row r="1" spans="1:26" ht="47.25" customHeight="1">
      <c r="A1" s="462" t="s">
        <v>671</v>
      </c>
      <c r="B1" s="354"/>
      <c r="C1" s="354"/>
      <c r="D1" s="354"/>
      <c r="E1" s="354"/>
      <c r="F1" s="354"/>
      <c r="G1" s="354"/>
      <c r="H1" s="354"/>
      <c r="I1" s="35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5.25" customHeight="1">
      <c r="A2" s="463" t="s">
        <v>672</v>
      </c>
      <c r="B2" s="400"/>
      <c r="C2" s="400"/>
      <c r="D2" s="400"/>
      <c r="E2" s="400"/>
      <c r="F2" s="400"/>
      <c r="G2" s="400"/>
      <c r="H2" s="400"/>
      <c r="I2" s="40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45" customHeight="1">
      <c r="A3" s="465" t="s">
        <v>610</v>
      </c>
      <c r="B3" s="464" t="s">
        <v>611</v>
      </c>
      <c r="C3" s="464" t="s">
        <v>307</v>
      </c>
      <c r="D3" s="464" t="s">
        <v>612</v>
      </c>
      <c r="E3" s="464" t="s">
        <v>613</v>
      </c>
      <c r="F3" s="464" t="s">
        <v>614</v>
      </c>
      <c r="G3" s="464" t="s">
        <v>615</v>
      </c>
      <c r="H3" s="289"/>
      <c r="I3" s="29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7.25" customHeight="1">
      <c r="A4" s="427"/>
      <c r="B4" s="427"/>
      <c r="C4" s="427"/>
      <c r="D4" s="427"/>
      <c r="E4" s="427"/>
      <c r="F4" s="427"/>
      <c r="G4" s="427"/>
      <c r="H4" s="291"/>
      <c r="I4" s="29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2.75" customHeight="1">
      <c r="A5" s="402"/>
      <c r="B5" s="402"/>
      <c r="C5" s="402"/>
      <c r="D5" s="402"/>
      <c r="E5" s="402"/>
      <c r="F5" s="402"/>
      <c r="G5" s="402"/>
      <c r="H5" s="293" t="s">
        <v>673</v>
      </c>
      <c r="I5" s="293" t="s">
        <v>674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294">
        <v>1</v>
      </c>
      <c r="B6" s="295"/>
      <c r="C6" s="295"/>
      <c r="D6" s="295"/>
      <c r="E6" s="296">
        <v>6</v>
      </c>
      <c r="F6" s="295"/>
      <c r="G6" s="296"/>
      <c r="H6" s="297">
        <v>2541</v>
      </c>
      <c r="I6" s="29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294">
        <v>2</v>
      </c>
      <c r="B7" s="295"/>
      <c r="C7" s="295"/>
      <c r="D7" s="295"/>
      <c r="E7" s="296">
        <v>9</v>
      </c>
      <c r="F7" s="295"/>
      <c r="G7" s="296"/>
      <c r="H7" s="297">
        <v>2629</v>
      </c>
      <c r="I7" s="29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294">
        <v>3</v>
      </c>
      <c r="B8" s="295"/>
      <c r="C8" s="295"/>
      <c r="D8" s="295"/>
      <c r="E8" s="296">
        <v>12</v>
      </c>
      <c r="F8" s="295"/>
      <c r="G8" s="296"/>
      <c r="H8" s="297">
        <v>2717</v>
      </c>
      <c r="I8" s="293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>
      <c r="A9" s="294">
        <v>4</v>
      </c>
      <c r="B9" s="296">
        <v>1</v>
      </c>
      <c r="C9" s="296" t="s">
        <v>675</v>
      </c>
      <c r="D9" s="296" t="s">
        <v>624</v>
      </c>
      <c r="E9" s="296">
        <v>18</v>
      </c>
      <c r="F9" s="296">
        <v>8</v>
      </c>
      <c r="G9" s="296">
        <v>20</v>
      </c>
      <c r="H9" s="297">
        <v>3086.6</v>
      </c>
      <c r="I9" s="29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294">
        <v>5</v>
      </c>
      <c r="B10" s="295"/>
      <c r="C10" s="295"/>
      <c r="D10" s="295"/>
      <c r="E10" s="296">
        <v>24</v>
      </c>
      <c r="F10" s="295"/>
      <c r="G10" s="296"/>
      <c r="H10" s="297">
        <v>3290.1</v>
      </c>
      <c r="I10" s="293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294">
        <v>6</v>
      </c>
      <c r="B11" s="295"/>
      <c r="C11" s="295"/>
      <c r="D11" s="295"/>
      <c r="E11" s="296">
        <v>30</v>
      </c>
      <c r="F11" s="295"/>
      <c r="G11" s="296"/>
      <c r="H11" s="297">
        <v>4417.6000000000004</v>
      </c>
      <c r="I11" s="29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294">
        <v>7</v>
      </c>
      <c r="B12" s="298"/>
      <c r="C12" s="298"/>
      <c r="D12" s="298"/>
      <c r="E12" s="298">
        <v>36</v>
      </c>
      <c r="F12" s="298"/>
      <c r="G12" s="298"/>
      <c r="H12" s="297">
        <v>4472.6000000000004</v>
      </c>
      <c r="I12" s="293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294">
        <v>8</v>
      </c>
      <c r="B13" s="295"/>
      <c r="C13" s="295"/>
      <c r="D13" s="295"/>
      <c r="E13" s="296">
        <v>6</v>
      </c>
      <c r="F13" s="295"/>
      <c r="G13" s="296"/>
      <c r="H13" s="297">
        <v>4049.1</v>
      </c>
      <c r="I13" s="293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294">
        <v>9</v>
      </c>
      <c r="B14" s="295"/>
      <c r="C14" s="295"/>
      <c r="D14" s="295"/>
      <c r="E14" s="296">
        <v>9</v>
      </c>
      <c r="F14" s="295"/>
      <c r="G14" s="296"/>
      <c r="H14" s="297">
        <v>4093.1</v>
      </c>
      <c r="I14" s="29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294">
        <v>10</v>
      </c>
      <c r="B15" s="295"/>
      <c r="C15" s="295"/>
      <c r="D15" s="295"/>
      <c r="E15" s="296">
        <v>12</v>
      </c>
      <c r="F15" s="295"/>
      <c r="G15" s="296"/>
      <c r="H15" s="297">
        <v>4137.1000000000004</v>
      </c>
      <c r="I15" s="29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>
      <c r="A16" s="294">
        <v>11</v>
      </c>
      <c r="B16" s="296">
        <v>2</v>
      </c>
      <c r="C16" s="296" t="s">
        <v>676</v>
      </c>
      <c r="D16" s="296" t="s">
        <v>624</v>
      </c>
      <c r="E16" s="296">
        <v>18</v>
      </c>
      <c r="F16" s="296">
        <v>8</v>
      </c>
      <c r="G16" s="296">
        <v>20</v>
      </c>
      <c r="H16" s="297">
        <v>4709.1000000000004</v>
      </c>
      <c r="I16" s="293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294">
        <v>12</v>
      </c>
      <c r="B17" s="295"/>
      <c r="C17" s="295"/>
      <c r="D17" s="295"/>
      <c r="E17" s="296">
        <v>24</v>
      </c>
      <c r="F17" s="295"/>
      <c r="G17" s="296"/>
      <c r="H17" s="297">
        <v>4867.5</v>
      </c>
      <c r="I17" s="29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294">
        <v>13</v>
      </c>
      <c r="B18" s="295"/>
      <c r="C18" s="295"/>
      <c r="D18" s="295"/>
      <c r="E18" s="296">
        <v>30</v>
      </c>
      <c r="F18" s="295"/>
      <c r="G18" s="296"/>
      <c r="H18" s="297">
        <v>5606.7</v>
      </c>
      <c r="I18" s="293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>
      <c r="A19" s="294">
        <v>14</v>
      </c>
      <c r="B19" s="298"/>
      <c r="C19" s="298"/>
      <c r="D19" s="298"/>
      <c r="E19" s="298">
        <v>36</v>
      </c>
      <c r="F19" s="298"/>
      <c r="G19" s="298"/>
      <c r="H19" s="297">
        <v>5809.1</v>
      </c>
      <c r="I19" s="293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294">
        <v>15</v>
      </c>
      <c r="B20" s="295"/>
      <c r="C20" s="295"/>
      <c r="D20" s="295"/>
      <c r="E20" s="296">
        <v>6</v>
      </c>
      <c r="F20" s="295"/>
      <c r="G20" s="296"/>
      <c r="H20" s="297">
        <v>4517.7</v>
      </c>
      <c r="I20" s="293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294">
        <v>16</v>
      </c>
      <c r="B21" s="295"/>
      <c r="C21" s="295"/>
      <c r="D21" s="295"/>
      <c r="E21" s="296">
        <v>9</v>
      </c>
      <c r="F21" s="295"/>
      <c r="G21" s="296"/>
      <c r="H21" s="297">
        <v>4576</v>
      </c>
      <c r="I21" s="293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94">
        <v>17</v>
      </c>
      <c r="B22" s="295"/>
      <c r="C22" s="295"/>
      <c r="D22" s="295"/>
      <c r="E22" s="296">
        <v>12</v>
      </c>
      <c r="F22" s="295"/>
      <c r="G22" s="296"/>
      <c r="H22" s="297">
        <v>4851</v>
      </c>
      <c r="I22" s="29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>
      <c r="A23" s="294">
        <v>18</v>
      </c>
      <c r="B23" s="296">
        <v>3.2</v>
      </c>
      <c r="C23" s="296" t="s">
        <v>647</v>
      </c>
      <c r="D23" s="296" t="s">
        <v>624</v>
      </c>
      <c r="E23" s="296">
        <v>18</v>
      </c>
      <c r="F23" s="296">
        <v>8</v>
      </c>
      <c r="G23" s="296">
        <v>20</v>
      </c>
      <c r="H23" s="297">
        <v>5256.9</v>
      </c>
      <c r="I23" s="29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294">
        <v>19</v>
      </c>
      <c r="B24" s="295"/>
      <c r="C24" s="295"/>
      <c r="D24" s="295"/>
      <c r="E24" s="296">
        <v>24</v>
      </c>
      <c r="F24" s="295"/>
      <c r="G24" s="296"/>
      <c r="H24" s="297">
        <v>5373.5</v>
      </c>
      <c r="I24" s="293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94">
        <v>20</v>
      </c>
      <c r="B25" s="295"/>
      <c r="C25" s="295"/>
      <c r="D25" s="295"/>
      <c r="E25" s="296">
        <v>30</v>
      </c>
      <c r="F25" s="295"/>
      <c r="G25" s="296"/>
      <c r="H25" s="297">
        <v>6986.1</v>
      </c>
      <c r="I25" s="293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>
      <c r="A26" s="294">
        <v>21</v>
      </c>
      <c r="B26" s="298"/>
      <c r="C26" s="298"/>
      <c r="D26" s="298"/>
      <c r="E26" s="298">
        <v>36</v>
      </c>
      <c r="F26" s="298"/>
      <c r="G26" s="298"/>
      <c r="H26" s="297">
        <v>7841.9</v>
      </c>
      <c r="I26" s="293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94">
        <v>22</v>
      </c>
      <c r="B27" s="295"/>
      <c r="C27" s="295"/>
      <c r="D27" s="295"/>
      <c r="E27" s="296">
        <v>6</v>
      </c>
      <c r="F27" s="295"/>
      <c r="G27" s="296"/>
      <c r="H27" s="299">
        <v>0</v>
      </c>
      <c r="I27" s="297">
        <v>5087.5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>
      <c r="A28" s="294">
        <v>23</v>
      </c>
      <c r="B28" s="296">
        <v>4</v>
      </c>
      <c r="C28" s="296" t="s">
        <v>676</v>
      </c>
      <c r="D28" s="296" t="s">
        <v>639</v>
      </c>
      <c r="E28" s="296">
        <v>9</v>
      </c>
      <c r="F28" s="296">
        <v>4</v>
      </c>
      <c r="G28" s="296">
        <v>20</v>
      </c>
      <c r="H28" s="299">
        <v>0</v>
      </c>
      <c r="I28" s="297">
        <v>5183.2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>
      <c r="A29" s="294">
        <v>24</v>
      </c>
      <c r="B29" s="298"/>
      <c r="C29" s="298"/>
      <c r="D29" s="298"/>
      <c r="E29" s="298">
        <v>12</v>
      </c>
      <c r="F29" s="298"/>
      <c r="G29" s="298"/>
      <c r="H29" s="299">
        <v>0</v>
      </c>
      <c r="I29" s="297">
        <v>5281.1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94">
        <v>25</v>
      </c>
      <c r="B30" s="295"/>
      <c r="C30" s="295"/>
      <c r="D30" s="295"/>
      <c r="E30" s="296">
        <v>6</v>
      </c>
      <c r="F30" s="295"/>
      <c r="G30" s="296"/>
      <c r="H30" s="297">
        <v>6012.6</v>
      </c>
      <c r="I30" s="29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94">
        <v>26</v>
      </c>
      <c r="B31" s="295"/>
      <c r="C31" s="295"/>
      <c r="D31" s="295"/>
      <c r="E31" s="296">
        <v>9</v>
      </c>
      <c r="F31" s="295"/>
      <c r="G31" s="296"/>
      <c r="H31" s="297">
        <v>6389.9</v>
      </c>
      <c r="I31" s="29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94">
        <v>27</v>
      </c>
      <c r="B32" s="295"/>
      <c r="C32" s="295"/>
      <c r="D32" s="295"/>
      <c r="E32" s="296">
        <v>12</v>
      </c>
      <c r="F32" s="295"/>
      <c r="G32" s="296"/>
      <c r="H32" s="297">
        <v>6477.9</v>
      </c>
      <c r="I32" s="29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294">
        <v>28</v>
      </c>
      <c r="B33" s="296">
        <v>5</v>
      </c>
      <c r="C33" s="296" t="s">
        <v>677</v>
      </c>
      <c r="D33" s="296" t="s">
        <v>624</v>
      </c>
      <c r="E33" s="296">
        <v>18</v>
      </c>
      <c r="F33" s="296">
        <v>8</v>
      </c>
      <c r="G33" s="296">
        <v>20</v>
      </c>
      <c r="H33" s="297">
        <v>7225.9</v>
      </c>
      <c r="I33" s="29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94">
        <v>29</v>
      </c>
      <c r="B34" s="295"/>
      <c r="C34" s="295"/>
      <c r="D34" s="295"/>
      <c r="E34" s="296">
        <v>24</v>
      </c>
      <c r="F34" s="295"/>
      <c r="G34" s="296"/>
      <c r="H34" s="297">
        <v>7305.1</v>
      </c>
      <c r="I34" s="29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94">
        <v>30</v>
      </c>
      <c r="B35" s="295"/>
      <c r="C35" s="295"/>
      <c r="D35" s="295"/>
      <c r="E35" s="296">
        <v>30</v>
      </c>
      <c r="F35" s="295"/>
      <c r="G35" s="296"/>
      <c r="H35" s="297">
        <v>9995.7000000000007</v>
      </c>
      <c r="I35" s="299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294">
        <v>31</v>
      </c>
      <c r="B36" s="298"/>
      <c r="C36" s="298"/>
      <c r="D36" s="298"/>
      <c r="E36" s="298">
        <v>36</v>
      </c>
      <c r="F36" s="298"/>
      <c r="G36" s="298"/>
      <c r="H36" s="297">
        <v>10446.700000000001</v>
      </c>
      <c r="I36" s="299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94">
        <v>32</v>
      </c>
      <c r="B37" s="295"/>
      <c r="C37" s="295"/>
      <c r="D37" s="295"/>
      <c r="E37" s="296">
        <v>6</v>
      </c>
      <c r="F37" s="295"/>
      <c r="G37" s="296"/>
      <c r="H37" s="299"/>
      <c r="I37" s="297">
        <v>8167.5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94">
        <v>33</v>
      </c>
      <c r="B38" s="295"/>
      <c r="C38" s="295"/>
      <c r="D38" s="295"/>
      <c r="E38" s="296">
        <v>9</v>
      </c>
      <c r="F38" s="295"/>
      <c r="G38" s="296"/>
      <c r="H38" s="299"/>
      <c r="I38" s="297">
        <v>8229.1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94">
        <v>34</v>
      </c>
      <c r="B39" s="295"/>
      <c r="C39" s="295"/>
      <c r="D39" s="295"/>
      <c r="E39" s="296">
        <v>12</v>
      </c>
      <c r="F39" s="295"/>
      <c r="G39" s="296"/>
      <c r="H39" s="299"/>
      <c r="I39" s="297">
        <v>8317.1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294">
        <v>35</v>
      </c>
      <c r="B40" s="296">
        <v>10</v>
      </c>
      <c r="C40" s="296" t="s">
        <v>677</v>
      </c>
      <c r="D40" s="296" t="s">
        <v>639</v>
      </c>
      <c r="E40" s="296">
        <v>18</v>
      </c>
      <c r="F40" s="296">
        <v>4</v>
      </c>
      <c r="G40" s="296">
        <v>20</v>
      </c>
      <c r="H40" s="299"/>
      <c r="I40" s="297">
        <v>9241.1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94">
        <v>36</v>
      </c>
      <c r="B41" s="295"/>
      <c r="C41" s="295"/>
      <c r="D41" s="295"/>
      <c r="E41" s="296">
        <v>24</v>
      </c>
      <c r="F41" s="295"/>
      <c r="G41" s="296"/>
      <c r="H41" s="299"/>
      <c r="I41" s="299">
        <v>9857.1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94">
        <v>37</v>
      </c>
      <c r="B42" s="295"/>
      <c r="C42" s="295"/>
      <c r="D42" s="295"/>
      <c r="E42" s="296">
        <v>30</v>
      </c>
      <c r="F42" s="295"/>
      <c r="G42" s="296"/>
      <c r="H42" s="299"/>
      <c r="I42" s="299">
        <v>10869.1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294">
        <v>38</v>
      </c>
      <c r="B43" s="298"/>
      <c r="C43" s="298"/>
      <c r="D43" s="298"/>
      <c r="E43" s="298">
        <v>36</v>
      </c>
      <c r="F43" s="298"/>
      <c r="G43" s="298"/>
      <c r="H43" s="299"/>
      <c r="I43" s="299">
        <v>11089.1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94">
        <v>39</v>
      </c>
      <c r="B44" s="295"/>
      <c r="C44" s="295"/>
      <c r="D44" s="295"/>
      <c r="E44" s="296">
        <v>6</v>
      </c>
      <c r="F44" s="295"/>
      <c r="G44" s="296"/>
      <c r="H44" s="299"/>
      <c r="I44" s="299">
        <v>12130.800000000001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94">
        <v>40</v>
      </c>
      <c r="B45" s="295"/>
      <c r="C45" s="295"/>
      <c r="D45" s="295"/>
      <c r="E45" s="296">
        <v>9</v>
      </c>
      <c r="F45" s="295"/>
      <c r="G45" s="296"/>
      <c r="H45" s="299"/>
      <c r="I45" s="299">
        <v>12217.7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294">
        <v>41</v>
      </c>
      <c r="B46" s="296">
        <v>12.5</v>
      </c>
      <c r="C46" s="296" t="s">
        <v>678</v>
      </c>
      <c r="D46" s="296" t="s">
        <v>639</v>
      </c>
      <c r="E46" s="296">
        <v>12</v>
      </c>
      <c r="F46" s="296">
        <v>2</v>
      </c>
      <c r="G46" s="296">
        <v>15</v>
      </c>
      <c r="H46" s="299"/>
      <c r="I46" s="299">
        <v>12474.000000000002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94">
        <v>42</v>
      </c>
      <c r="B47" s="295"/>
      <c r="C47" s="295"/>
      <c r="D47" s="295"/>
      <c r="E47" s="296">
        <v>15</v>
      </c>
      <c r="F47" s="295"/>
      <c r="G47" s="296"/>
      <c r="H47" s="299"/>
      <c r="I47" s="299">
        <v>12739.1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294">
        <v>43</v>
      </c>
      <c r="B48" s="298"/>
      <c r="C48" s="298"/>
      <c r="D48" s="298"/>
      <c r="E48" s="298">
        <v>18</v>
      </c>
      <c r="F48" s="298"/>
      <c r="G48" s="298"/>
      <c r="H48" s="299"/>
      <c r="I48" s="299">
        <v>13072.400000000001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155"/>
      <c r="H49" s="155"/>
      <c r="I49" s="155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9">
    <mergeCell ref="A1:I1"/>
    <mergeCell ref="A2:I2"/>
    <mergeCell ref="B3:B5"/>
    <mergeCell ref="A3:A5"/>
    <mergeCell ref="C3:C5"/>
    <mergeCell ref="F3:F5"/>
    <mergeCell ref="G3:G5"/>
    <mergeCell ref="D3:D5"/>
    <mergeCell ref="E3:E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7.28515625" defaultRowHeight="15" customHeight="1"/>
  <cols>
    <col min="1" max="1" width="62.42578125" customWidth="1"/>
    <col min="2" max="2" width="19.28515625" customWidth="1"/>
    <col min="3" max="3" width="12.85546875" customWidth="1"/>
    <col min="4" max="4" width="10" customWidth="1"/>
    <col min="5" max="5" width="10.28515625" customWidth="1"/>
    <col min="6" max="6" width="10.140625" customWidth="1"/>
    <col min="7" max="7" width="10.42578125" customWidth="1"/>
    <col min="8" max="8" width="9.140625" customWidth="1"/>
    <col min="9" max="11" width="10.140625" customWidth="1"/>
    <col min="12" max="12" width="10" customWidth="1"/>
  </cols>
  <sheetData>
    <row r="1" spans="1:26" ht="30.75" customHeight="1">
      <c r="A1" s="466" t="s">
        <v>679</v>
      </c>
      <c r="B1" s="328"/>
      <c r="C1" s="300"/>
      <c r="D1" s="300"/>
      <c r="E1" s="300"/>
      <c r="F1" s="30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301" t="s">
        <v>680</v>
      </c>
      <c r="B2" s="302" t="s">
        <v>681</v>
      </c>
      <c r="C2" s="300"/>
      <c r="D2" s="300"/>
      <c r="E2" s="300"/>
      <c r="F2" s="30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303" t="s">
        <v>682</v>
      </c>
      <c r="B3" s="304" t="s">
        <v>683</v>
      </c>
      <c r="C3" s="300"/>
      <c r="D3" s="300"/>
      <c r="E3" s="300"/>
      <c r="F3" s="30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305" t="s">
        <v>684</v>
      </c>
      <c r="B4" s="306" t="s">
        <v>685</v>
      </c>
      <c r="C4" s="300"/>
      <c r="D4" s="300"/>
      <c r="E4" s="300"/>
      <c r="F4" s="30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305" t="s">
        <v>686</v>
      </c>
      <c r="B5" s="306" t="s">
        <v>685</v>
      </c>
      <c r="C5" s="300"/>
      <c r="D5" s="300"/>
      <c r="E5" s="300"/>
      <c r="F5" s="300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305" t="s">
        <v>687</v>
      </c>
      <c r="B6" s="306" t="s">
        <v>685</v>
      </c>
      <c r="C6" s="300"/>
      <c r="D6" s="300"/>
      <c r="E6" s="300"/>
      <c r="F6" s="300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305" t="s">
        <v>688</v>
      </c>
      <c r="B7" s="306" t="s">
        <v>685</v>
      </c>
      <c r="C7" s="300"/>
      <c r="D7" s="300"/>
      <c r="E7" s="300"/>
      <c r="F7" s="300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305" t="s">
        <v>689</v>
      </c>
      <c r="B8" s="306" t="s">
        <v>685</v>
      </c>
      <c r="C8" s="300"/>
      <c r="D8" s="300"/>
      <c r="E8" s="300"/>
      <c r="F8" s="300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305" t="s">
        <v>690</v>
      </c>
      <c r="B9" s="306" t="s">
        <v>685</v>
      </c>
      <c r="C9" s="300"/>
      <c r="D9" s="300"/>
      <c r="E9" s="300"/>
      <c r="F9" s="300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305" t="s">
        <v>691</v>
      </c>
      <c r="B10" s="306" t="s">
        <v>685</v>
      </c>
      <c r="C10" s="300"/>
      <c r="D10" s="300"/>
      <c r="E10" s="300"/>
      <c r="F10" s="300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305" t="s">
        <v>692</v>
      </c>
      <c r="B11" s="306" t="s">
        <v>685</v>
      </c>
      <c r="C11" s="300"/>
      <c r="D11" s="300"/>
      <c r="E11" s="300"/>
      <c r="F11" s="300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305" t="s">
        <v>693</v>
      </c>
      <c r="B12" s="306" t="s">
        <v>685</v>
      </c>
      <c r="C12" s="300"/>
      <c r="D12" s="300"/>
      <c r="E12" s="300"/>
      <c r="F12" s="300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305" t="s">
        <v>694</v>
      </c>
      <c r="B13" s="306" t="s">
        <v>685</v>
      </c>
      <c r="C13" s="300"/>
      <c r="D13" s="300"/>
      <c r="E13" s="300"/>
      <c r="F13" s="300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305" t="s">
        <v>695</v>
      </c>
      <c r="B14" s="306" t="s">
        <v>685</v>
      </c>
      <c r="C14" s="300"/>
      <c r="D14" s="300"/>
      <c r="E14" s="300"/>
      <c r="F14" s="300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305" t="s">
        <v>696</v>
      </c>
      <c r="B15" s="306" t="s">
        <v>685</v>
      </c>
      <c r="C15" s="300"/>
      <c r="D15" s="300"/>
      <c r="E15" s="300"/>
      <c r="F15" s="300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305" t="s">
        <v>697</v>
      </c>
      <c r="B16" s="306" t="s">
        <v>685</v>
      </c>
      <c r="C16" s="300"/>
      <c r="D16" s="300"/>
      <c r="E16" s="300"/>
      <c r="F16" s="300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305" t="s">
        <v>698</v>
      </c>
      <c r="B17" s="306" t="s">
        <v>685</v>
      </c>
      <c r="C17" s="300"/>
      <c r="D17" s="300"/>
      <c r="E17" s="300"/>
      <c r="F17" s="300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305" t="s">
        <v>699</v>
      </c>
      <c r="B18" s="306" t="s">
        <v>685</v>
      </c>
      <c r="C18" s="300"/>
      <c r="D18" s="300"/>
      <c r="E18" s="300"/>
      <c r="F18" s="300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305" t="s">
        <v>700</v>
      </c>
      <c r="B19" s="306" t="s">
        <v>685</v>
      </c>
      <c r="C19" s="300"/>
      <c r="D19" s="300"/>
      <c r="E19" s="300"/>
      <c r="F19" s="300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305" t="s">
        <v>701</v>
      </c>
      <c r="B20" s="306" t="s">
        <v>685</v>
      </c>
      <c r="C20" s="300"/>
      <c r="D20" s="300"/>
      <c r="E20" s="300"/>
      <c r="F20" s="300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305" t="s">
        <v>702</v>
      </c>
      <c r="B21" s="306" t="s">
        <v>685</v>
      </c>
      <c r="C21" s="300"/>
      <c r="D21" s="300"/>
      <c r="E21" s="300"/>
      <c r="F21" s="300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305" t="s">
        <v>703</v>
      </c>
      <c r="B22" s="306" t="s">
        <v>685</v>
      </c>
      <c r="C22" s="300"/>
      <c r="D22" s="300"/>
      <c r="E22" s="300"/>
      <c r="F22" s="300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305" t="s">
        <v>704</v>
      </c>
      <c r="B23" s="306" t="s">
        <v>685</v>
      </c>
      <c r="C23" s="300"/>
      <c r="D23" s="300"/>
      <c r="E23" s="300"/>
      <c r="F23" s="300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305" t="s">
        <v>705</v>
      </c>
      <c r="B24" s="306" t="s">
        <v>685</v>
      </c>
      <c r="C24" s="300"/>
      <c r="D24" s="300"/>
      <c r="E24" s="300"/>
      <c r="F24" s="300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305" t="s">
        <v>706</v>
      </c>
      <c r="B25" s="306" t="s">
        <v>685</v>
      </c>
      <c r="C25" s="300"/>
      <c r="D25" s="300"/>
      <c r="E25" s="300"/>
      <c r="F25" s="300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305" t="s">
        <v>707</v>
      </c>
      <c r="B26" s="306" t="s">
        <v>685</v>
      </c>
      <c r="C26" s="300"/>
      <c r="D26" s="300"/>
      <c r="E26" s="300"/>
      <c r="F26" s="300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305" t="s">
        <v>708</v>
      </c>
      <c r="B27" s="306" t="s">
        <v>685</v>
      </c>
      <c r="C27" s="300"/>
      <c r="D27" s="300"/>
      <c r="E27" s="300"/>
      <c r="F27" s="300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305" t="s">
        <v>709</v>
      </c>
      <c r="B28" s="306" t="s">
        <v>685</v>
      </c>
      <c r="C28" s="300"/>
      <c r="D28" s="300"/>
      <c r="E28" s="300"/>
      <c r="F28" s="300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305" t="s">
        <v>710</v>
      </c>
      <c r="B29" s="306" t="s">
        <v>685</v>
      </c>
      <c r="C29" s="300"/>
      <c r="D29" s="300"/>
      <c r="E29" s="300"/>
      <c r="F29" s="300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305" t="s">
        <v>711</v>
      </c>
      <c r="B30" s="306" t="s">
        <v>685</v>
      </c>
      <c r="C30" s="300"/>
      <c r="D30" s="300"/>
      <c r="E30" s="300"/>
      <c r="F30" s="300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305" t="s">
        <v>712</v>
      </c>
      <c r="B31" s="306" t="s">
        <v>685</v>
      </c>
      <c r="C31" s="300"/>
      <c r="D31" s="300"/>
      <c r="E31" s="300"/>
      <c r="F31" s="300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305" t="s">
        <v>713</v>
      </c>
      <c r="B32" s="306" t="s">
        <v>685</v>
      </c>
      <c r="C32" s="300"/>
      <c r="D32" s="300"/>
      <c r="E32" s="300"/>
      <c r="F32" s="300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305" t="s">
        <v>714</v>
      </c>
      <c r="B33" s="306" t="s">
        <v>685</v>
      </c>
      <c r="C33" s="300"/>
      <c r="D33" s="300"/>
      <c r="E33" s="300"/>
      <c r="F33" s="300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305" t="s">
        <v>715</v>
      </c>
      <c r="B34" s="306" t="s">
        <v>685</v>
      </c>
      <c r="C34" s="300"/>
      <c r="D34" s="300"/>
      <c r="E34" s="300"/>
      <c r="F34" s="300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305" t="s">
        <v>716</v>
      </c>
      <c r="B35" s="306" t="s">
        <v>685</v>
      </c>
      <c r="C35" s="300"/>
      <c r="D35" s="300"/>
      <c r="E35" s="300"/>
      <c r="F35" s="300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305" t="s">
        <v>717</v>
      </c>
      <c r="B36" s="306" t="s">
        <v>685</v>
      </c>
      <c r="C36" s="300"/>
      <c r="D36" s="300"/>
      <c r="E36" s="300"/>
      <c r="F36" s="300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305" t="s">
        <v>718</v>
      </c>
      <c r="B37" s="306" t="s">
        <v>685</v>
      </c>
      <c r="C37" s="300"/>
      <c r="D37" s="300"/>
      <c r="E37" s="300"/>
      <c r="F37" s="300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305" t="s">
        <v>719</v>
      </c>
      <c r="B38" s="306" t="s">
        <v>685</v>
      </c>
      <c r="C38" s="300"/>
      <c r="D38" s="300"/>
      <c r="E38" s="300"/>
      <c r="F38" s="300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305" t="s">
        <v>720</v>
      </c>
      <c r="B39" s="306" t="s">
        <v>685</v>
      </c>
      <c r="C39" s="300"/>
      <c r="D39" s="300"/>
      <c r="E39" s="300"/>
      <c r="F39" s="300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305" t="s">
        <v>721</v>
      </c>
      <c r="B40" s="306" t="s">
        <v>685</v>
      </c>
      <c r="C40" s="300"/>
      <c r="D40" s="300"/>
      <c r="E40" s="300"/>
      <c r="F40" s="300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305" t="s">
        <v>722</v>
      </c>
      <c r="B41" s="306" t="s">
        <v>685</v>
      </c>
      <c r="C41" s="300"/>
      <c r="D41" s="300"/>
      <c r="E41" s="300"/>
      <c r="F41" s="300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305" t="s">
        <v>723</v>
      </c>
      <c r="B42" s="306" t="s">
        <v>685</v>
      </c>
      <c r="C42" s="300"/>
      <c r="D42" s="300"/>
      <c r="E42" s="300"/>
      <c r="F42" s="300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31.5" customHeight="1">
      <c r="A43" s="305" t="s">
        <v>724</v>
      </c>
      <c r="B43" s="306" t="s">
        <v>685</v>
      </c>
      <c r="C43" s="300"/>
      <c r="D43" s="300"/>
      <c r="E43" s="300"/>
      <c r="F43" s="300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305" t="s">
        <v>725</v>
      </c>
      <c r="B44" s="306" t="s">
        <v>685</v>
      </c>
      <c r="C44" s="300"/>
      <c r="D44" s="300"/>
      <c r="E44" s="300"/>
      <c r="F44" s="300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31.5" customHeight="1">
      <c r="A45" s="305" t="s">
        <v>726</v>
      </c>
      <c r="B45" s="306" t="s">
        <v>685</v>
      </c>
      <c r="C45" s="300"/>
      <c r="D45" s="300"/>
      <c r="E45" s="300"/>
      <c r="F45" s="300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305" t="s">
        <v>727</v>
      </c>
      <c r="B46" s="306" t="s">
        <v>685</v>
      </c>
      <c r="C46" s="300"/>
      <c r="D46" s="300"/>
      <c r="E46" s="300"/>
      <c r="F46" s="300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305" t="s">
        <v>728</v>
      </c>
      <c r="B47" s="306" t="s">
        <v>685</v>
      </c>
      <c r="C47" s="300"/>
      <c r="D47" s="300"/>
      <c r="E47" s="300"/>
      <c r="F47" s="300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305" t="s">
        <v>729</v>
      </c>
      <c r="B48" s="306" t="s">
        <v>685</v>
      </c>
      <c r="C48" s="300"/>
      <c r="D48" s="300"/>
      <c r="E48" s="300"/>
      <c r="F48" s="300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305" t="s">
        <v>730</v>
      </c>
      <c r="B49" s="306" t="s">
        <v>685</v>
      </c>
      <c r="C49" s="300"/>
      <c r="D49" s="300"/>
      <c r="E49" s="300"/>
      <c r="F49" s="300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305" t="s">
        <v>731</v>
      </c>
      <c r="B50" s="306" t="s">
        <v>685</v>
      </c>
      <c r="C50" s="300"/>
      <c r="D50" s="300"/>
      <c r="E50" s="300"/>
      <c r="F50" s="300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305" t="s">
        <v>732</v>
      </c>
      <c r="B51" s="306" t="s">
        <v>685</v>
      </c>
      <c r="C51" s="300"/>
      <c r="D51" s="300"/>
      <c r="E51" s="300"/>
      <c r="F51" s="300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305" t="s">
        <v>733</v>
      </c>
      <c r="B52" s="306" t="s">
        <v>685</v>
      </c>
      <c r="C52" s="300"/>
      <c r="D52" s="300"/>
      <c r="E52" s="300"/>
      <c r="F52" s="300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305" t="s">
        <v>734</v>
      </c>
      <c r="B53" s="306" t="s">
        <v>685</v>
      </c>
      <c r="C53" s="300"/>
      <c r="D53" s="300"/>
      <c r="E53" s="300"/>
      <c r="F53" s="300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305" t="s">
        <v>735</v>
      </c>
      <c r="B54" s="306" t="s">
        <v>685</v>
      </c>
      <c r="C54" s="300"/>
      <c r="D54" s="300"/>
      <c r="E54" s="300"/>
      <c r="F54" s="300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305" t="s">
        <v>736</v>
      </c>
      <c r="B55" s="306" t="s">
        <v>685</v>
      </c>
      <c r="C55" s="300"/>
      <c r="D55" s="300"/>
      <c r="E55" s="300"/>
      <c r="F55" s="300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305" t="s">
        <v>737</v>
      </c>
      <c r="B56" s="306" t="s">
        <v>685</v>
      </c>
      <c r="C56" s="300"/>
      <c r="D56" s="300"/>
      <c r="E56" s="300"/>
      <c r="F56" s="300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305" t="s">
        <v>738</v>
      </c>
      <c r="B57" s="306" t="s">
        <v>685</v>
      </c>
      <c r="C57" s="300"/>
      <c r="D57" s="300"/>
      <c r="E57" s="300"/>
      <c r="F57" s="300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305" t="s">
        <v>739</v>
      </c>
      <c r="B58" s="306" t="s">
        <v>685</v>
      </c>
      <c r="C58" s="300"/>
      <c r="D58" s="300"/>
      <c r="E58" s="300"/>
      <c r="F58" s="300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305" t="s">
        <v>740</v>
      </c>
      <c r="B59" s="306" t="s">
        <v>685</v>
      </c>
      <c r="C59" s="300"/>
      <c r="D59" s="300"/>
      <c r="E59" s="300"/>
      <c r="F59" s="300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305" t="s">
        <v>741</v>
      </c>
      <c r="B60" s="306" t="s">
        <v>685</v>
      </c>
      <c r="C60" s="300"/>
      <c r="D60" s="300"/>
      <c r="E60" s="300"/>
      <c r="F60" s="300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305" t="s">
        <v>742</v>
      </c>
      <c r="B61" s="306" t="s">
        <v>685</v>
      </c>
      <c r="C61" s="300"/>
      <c r="D61" s="300"/>
      <c r="E61" s="300"/>
      <c r="F61" s="300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305" t="s">
        <v>743</v>
      </c>
      <c r="B62" s="306" t="s">
        <v>685</v>
      </c>
      <c r="C62" s="300"/>
      <c r="D62" s="300"/>
      <c r="E62" s="300"/>
      <c r="F62" s="300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305" t="s">
        <v>744</v>
      </c>
      <c r="B63" s="306" t="s">
        <v>685</v>
      </c>
      <c r="C63" s="300"/>
      <c r="D63" s="300"/>
      <c r="E63" s="300"/>
      <c r="F63" s="300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305" t="s">
        <v>745</v>
      </c>
      <c r="B64" s="306" t="s">
        <v>685</v>
      </c>
      <c r="C64" s="300"/>
      <c r="D64" s="300"/>
      <c r="E64" s="300"/>
      <c r="F64" s="300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305" t="s">
        <v>746</v>
      </c>
      <c r="B65" s="306" t="s">
        <v>685</v>
      </c>
      <c r="C65" s="300"/>
      <c r="D65" s="300"/>
      <c r="E65" s="300"/>
      <c r="F65" s="300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305" t="s">
        <v>747</v>
      </c>
      <c r="B66" s="306" t="s">
        <v>685</v>
      </c>
      <c r="C66" s="300"/>
      <c r="D66" s="300"/>
      <c r="E66" s="300"/>
      <c r="F66" s="300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305" t="s">
        <v>748</v>
      </c>
      <c r="B67" s="306" t="s">
        <v>685</v>
      </c>
      <c r="C67" s="300"/>
      <c r="D67" s="300"/>
      <c r="E67" s="300"/>
      <c r="F67" s="300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305" t="s">
        <v>749</v>
      </c>
      <c r="B68" s="306" t="s">
        <v>685</v>
      </c>
      <c r="C68" s="300"/>
      <c r="D68" s="300"/>
      <c r="E68" s="300"/>
      <c r="F68" s="300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305" t="s">
        <v>750</v>
      </c>
      <c r="B69" s="306" t="s">
        <v>685</v>
      </c>
      <c r="C69" s="300"/>
      <c r="D69" s="300"/>
      <c r="E69" s="300"/>
      <c r="F69" s="300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305" t="s">
        <v>751</v>
      </c>
      <c r="B70" s="306" t="s">
        <v>685</v>
      </c>
      <c r="C70" s="300"/>
      <c r="D70" s="300"/>
      <c r="E70" s="300"/>
      <c r="F70" s="300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305" t="s">
        <v>752</v>
      </c>
      <c r="B71" s="306" t="s">
        <v>685</v>
      </c>
      <c r="C71" s="300"/>
      <c r="D71" s="300"/>
      <c r="E71" s="300"/>
      <c r="F71" s="300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305" t="s">
        <v>753</v>
      </c>
      <c r="B72" s="306" t="s">
        <v>685</v>
      </c>
      <c r="C72" s="300"/>
      <c r="D72" s="300"/>
      <c r="E72" s="300"/>
      <c r="F72" s="300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305" t="s">
        <v>754</v>
      </c>
      <c r="B73" s="306" t="s">
        <v>685</v>
      </c>
      <c r="C73" s="300"/>
      <c r="D73" s="300"/>
      <c r="E73" s="300"/>
      <c r="F73" s="300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305" t="s">
        <v>755</v>
      </c>
      <c r="B74" s="306" t="s">
        <v>685</v>
      </c>
      <c r="C74" s="300"/>
      <c r="D74" s="300"/>
      <c r="E74" s="300"/>
      <c r="F74" s="300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31.5" customHeight="1">
      <c r="A75" s="305" t="s">
        <v>756</v>
      </c>
      <c r="B75" s="306" t="s">
        <v>685</v>
      </c>
      <c r="C75" s="300"/>
      <c r="D75" s="300"/>
      <c r="E75" s="300"/>
      <c r="F75" s="300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31.5" customHeight="1">
      <c r="A76" s="305" t="s">
        <v>757</v>
      </c>
      <c r="B76" s="306" t="s">
        <v>685</v>
      </c>
      <c r="C76" s="300"/>
      <c r="D76" s="300"/>
      <c r="E76" s="300"/>
      <c r="F76" s="300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31.5" customHeight="1">
      <c r="A77" s="305" t="s">
        <v>758</v>
      </c>
      <c r="B77" s="306" t="s">
        <v>685</v>
      </c>
      <c r="C77" s="300"/>
      <c r="D77" s="300"/>
      <c r="E77" s="300"/>
      <c r="F77" s="300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305" t="s">
        <v>759</v>
      </c>
      <c r="B78" s="306" t="s">
        <v>685</v>
      </c>
      <c r="C78" s="300"/>
      <c r="D78" s="300"/>
      <c r="E78" s="300"/>
      <c r="F78" s="300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305" t="s">
        <v>760</v>
      </c>
      <c r="B79" s="306" t="s">
        <v>685</v>
      </c>
      <c r="C79" s="300"/>
      <c r="D79" s="300"/>
      <c r="E79" s="300"/>
      <c r="F79" s="300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305" t="s">
        <v>761</v>
      </c>
      <c r="B80" s="306" t="s">
        <v>685</v>
      </c>
      <c r="C80" s="300"/>
      <c r="D80" s="300"/>
      <c r="E80" s="300"/>
      <c r="F80" s="300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31.5" customHeight="1">
      <c r="A81" s="305" t="s">
        <v>762</v>
      </c>
      <c r="B81" s="306" t="s">
        <v>685</v>
      </c>
      <c r="C81" s="300"/>
      <c r="D81" s="300"/>
      <c r="E81" s="300"/>
      <c r="F81" s="300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31.5" customHeight="1">
      <c r="A82" s="305" t="s">
        <v>763</v>
      </c>
      <c r="B82" s="306" t="s">
        <v>685</v>
      </c>
      <c r="C82" s="300"/>
      <c r="D82" s="300"/>
      <c r="E82" s="300"/>
      <c r="F82" s="300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31.5" customHeight="1">
      <c r="A83" s="305" t="s">
        <v>764</v>
      </c>
      <c r="B83" s="306" t="s">
        <v>685</v>
      </c>
      <c r="C83" s="300"/>
      <c r="D83" s="300"/>
      <c r="E83" s="300"/>
      <c r="F83" s="300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305" t="s">
        <v>765</v>
      </c>
      <c r="B84" s="306" t="s">
        <v>685</v>
      </c>
      <c r="C84" s="300"/>
      <c r="D84" s="300"/>
      <c r="E84" s="300"/>
      <c r="F84" s="300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305" t="s">
        <v>766</v>
      </c>
      <c r="B85" s="306" t="s">
        <v>685</v>
      </c>
      <c r="C85" s="300"/>
      <c r="D85" s="300"/>
      <c r="E85" s="300"/>
      <c r="F85" s="300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305" t="s">
        <v>767</v>
      </c>
      <c r="B86" s="306" t="s">
        <v>685</v>
      </c>
      <c r="C86" s="300"/>
      <c r="D86" s="300"/>
      <c r="E86" s="300"/>
      <c r="F86" s="300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305" t="s">
        <v>768</v>
      </c>
      <c r="B87" s="306" t="s">
        <v>685</v>
      </c>
      <c r="C87" s="300"/>
      <c r="D87" s="300"/>
      <c r="E87" s="300"/>
      <c r="F87" s="300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305" t="s">
        <v>769</v>
      </c>
      <c r="B88" s="306" t="s">
        <v>685</v>
      </c>
      <c r="C88" s="300"/>
      <c r="D88" s="300"/>
      <c r="E88" s="300"/>
      <c r="F88" s="300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305" t="s">
        <v>770</v>
      </c>
      <c r="B89" s="306" t="s">
        <v>685</v>
      </c>
      <c r="C89" s="300"/>
      <c r="D89" s="300"/>
      <c r="E89" s="300"/>
      <c r="F89" s="300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305" t="s">
        <v>771</v>
      </c>
      <c r="B90" s="306" t="s">
        <v>685</v>
      </c>
      <c r="C90" s="300"/>
      <c r="D90" s="300"/>
      <c r="E90" s="300"/>
      <c r="F90" s="300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305" t="s">
        <v>772</v>
      </c>
      <c r="B91" s="306" t="s">
        <v>685</v>
      </c>
      <c r="C91" s="300"/>
      <c r="D91" s="300"/>
      <c r="E91" s="300"/>
      <c r="F91" s="300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305" t="s">
        <v>773</v>
      </c>
      <c r="B92" s="306" t="s">
        <v>685</v>
      </c>
      <c r="C92" s="300"/>
      <c r="D92" s="300"/>
      <c r="E92" s="300"/>
      <c r="F92" s="300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305" t="s">
        <v>774</v>
      </c>
      <c r="B93" s="306" t="s">
        <v>685</v>
      </c>
      <c r="C93" s="300"/>
      <c r="D93" s="300"/>
      <c r="E93" s="300"/>
      <c r="F93" s="300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305" t="s">
        <v>775</v>
      </c>
      <c r="B94" s="306" t="s">
        <v>685</v>
      </c>
      <c r="C94" s="300"/>
      <c r="D94" s="300"/>
      <c r="E94" s="300"/>
      <c r="F94" s="300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305" t="s">
        <v>776</v>
      </c>
      <c r="B95" s="306" t="s">
        <v>685</v>
      </c>
      <c r="C95" s="300"/>
      <c r="D95" s="300"/>
      <c r="E95" s="300"/>
      <c r="F95" s="300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305" t="s">
        <v>777</v>
      </c>
      <c r="B96" s="306" t="s">
        <v>685</v>
      </c>
      <c r="C96" s="300"/>
      <c r="D96" s="300"/>
      <c r="E96" s="300"/>
      <c r="F96" s="300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305" t="s">
        <v>778</v>
      </c>
      <c r="B97" s="306" t="s">
        <v>685</v>
      </c>
      <c r="C97" s="300"/>
      <c r="D97" s="300"/>
      <c r="E97" s="300"/>
      <c r="F97" s="300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305" t="s">
        <v>779</v>
      </c>
      <c r="B98" s="306" t="s">
        <v>685</v>
      </c>
      <c r="C98" s="300"/>
      <c r="D98" s="300"/>
      <c r="E98" s="300"/>
      <c r="F98" s="300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305" t="s">
        <v>780</v>
      </c>
      <c r="B99" s="306" t="s">
        <v>685</v>
      </c>
      <c r="C99" s="300"/>
      <c r="D99" s="300"/>
      <c r="E99" s="300"/>
      <c r="F99" s="300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305" t="s">
        <v>781</v>
      </c>
      <c r="B100" s="306" t="s">
        <v>685</v>
      </c>
      <c r="C100" s="300"/>
      <c r="D100" s="300"/>
      <c r="E100" s="300"/>
      <c r="F100" s="300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305" t="s">
        <v>782</v>
      </c>
      <c r="B101" s="306" t="s">
        <v>685</v>
      </c>
      <c r="C101" s="300"/>
      <c r="D101" s="300"/>
      <c r="E101" s="300"/>
      <c r="F101" s="300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305" t="s">
        <v>783</v>
      </c>
      <c r="B102" s="306" t="s">
        <v>685</v>
      </c>
      <c r="C102" s="300"/>
      <c r="D102" s="300"/>
      <c r="E102" s="300"/>
      <c r="F102" s="300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305" t="s">
        <v>784</v>
      </c>
      <c r="B103" s="306" t="s">
        <v>685</v>
      </c>
      <c r="C103" s="300"/>
      <c r="D103" s="300"/>
      <c r="E103" s="300"/>
      <c r="F103" s="300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305" t="s">
        <v>785</v>
      </c>
      <c r="B104" s="306" t="s">
        <v>685</v>
      </c>
      <c r="C104" s="300"/>
      <c r="D104" s="300"/>
      <c r="E104" s="300"/>
      <c r="F104" s="300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305" t="s">
        <v>786</v>
      </c>
      <c r="B105" s="306" t="s">
        <v>685</v>
      </c>
      <c r="C105" s="300"/>
      <c r="D105" s="300"/>
      <c r="E105" s="300"/>
      <c r="F105" s="300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305" t="s">
        <v>787</v>
      </c>
      <c r="B106" s="306" t="s">
        <v>685</v>
      </c>
      <c r="C106" s="300"/>
      <c r="D106" s="300"/>
      <c r="E106" s="300"/>
      <c r="F106" s="300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305" t="s">
        <v>788</v>
      </c>
      <c r="B107" s="306" t="s">
        <v>685</v>
      </c>
      <c r="C107" s="300"/>
      <c r="D107" s="300"/>
      <c r="E107" s="300"/>
      <c r="F107" s="300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305" t="s">
        <v>789</v>
      </c>
      <c r="B108" s="306" t="s">
        <v>685</v>
      </c>
      <c r="C108" s="300"/>
      <c r="D108" s="300"/>
      <c r="E108" s="300"/>
      <c r="F108" s="300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305" t="s">
        <v>790</v>
      </c>
      <c r="B109" s="306" t="s">
        <v>685</v>
      </c>
      <c r="C109" s="300"/>
      <c r="D109" s="300"/>
      <c r="E109" s="300"/>
      <c r="F109" s="300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305" t="s">
        <v>791</v>
      </c>
      <c r="B110" s="306" t="s">
        <v>685</v>
      </c>
      <c r="C110" s="300"/>
      <c r="D110" s="300"/>
      <c r="E110" s="300"/>
      <c r="F110" s="300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305" t="s">
        <v>792</v>
      </c>
      <c r="B111" s="306" t="s">
        <v>685</v>
      </c>
      <c r="C111" s="300"/>
      <c r="D111" s="300"/>
      <c r="E111" s="300"/>
      <c r="F111" s="300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305" t="s">
        <v>793</v>
      </c>
      <c r="B112" s="306" t="s">
        <v>685</v>
      </c>
      <c r="C112" s="300"/>
      <c r="D112" s="300"/>
      <c r="E112" s="300"/>
      <c r="F112" s="300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305" t="s">
        <v>794</v>
      </c>
      <c r="B113" s="306" t="s">
        <v>685</v>
      </c>
      <c r="C113" s="300"/>
      <c r="D113" s="300"/>
      <c r="E113" s="300"/>
      <c r="F113" s="300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305" t="s">
        <v>795</v>
      </c>
      <c r="B114" s="306" t="s">
        <v>685</v>
      </c>
      <c r="C114" s="300"/>
      <c r="D114" s="300"/>
      <c r="E114" s="300"/>
      <c r="F114" s="300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305" t="s">
        <v>796</v>
      </c>
      <c r="B115" s="306" t="s">
        <v>685</v>
      </c>
      <c r="C115" s="300"/>
      <c r="D115" s="300"/>
      <c r="E115" s="300"/>
      <c r="F115" s="300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305" t="s">
        <v>797</v>
      </c>
      <c r="B116" s="306" t="s">
        <v>685</v>
      </c>
      <c r="C116" s="300"/>
      <c r="D116" s="300"/>
      <c r="E116" s="300"/>
      <c r="F116" s="300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305" t="s">
        <v>798</v>
      </c>
      <c r="B117" s="306" t="s">
        <v>685</v>
      </c>
      <c r="C117" s="300"/>
      <c r="D117" s="300"/>
      <c r="E117" s="300"/>
      <c r="F117" s="300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305" t="s">
        <v>799</v>
      </c>
      <c r="B118" s="306" t="s">
        <v>685</v>
      </c>
      <c r="C118" s="300"/>
      <c r="D118" s="300"/>
      <c r="E118" s="300"/>
      <c r="F118" s="300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305" t="s">
        <v>800</v>
      </c>
      <c r="B119" s="306" t="s">
        <v>685</v>
      </c>
      <c r="C119" s="300"/>
      <c r="D119" s="300"/>
      <c r="E119" s="300"/>
      <c r="F119" s="300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305" t="s">
        <v>801</v>
      </c>
      <c r="B120" s="306" t="s">
        <v>685</v>
      </c>
      <c r="C120" s="300"/>
      <c r="D120" s="300"/>
      <c r="E120" s="300"/>
      <c r="F120" s="300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305" t="s">
        <v>802</v>
      </c>
      <c r="B121" s="306" t="s">
        <v>685</v>
      </c>
      <c r="C121" s="300"/>
      <c r="D121" s="300"/>
      <c r="E121" s="300"/>
      <c r="F121" s="300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305" t="s">
        <v>803</v>
      </c>
      <c r="B122" s="306" t="s">
        <v>685</v>
      </c>
      <c r="C122" s="300"/>
      <c r="D122" s="300"/>
      <c r="E122" s="300"/>
      <c r="F122" s="300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305" t="s">
        <v>804</v>
      </c>
      <c r="B123" s="306" t="s">
        <v>685</v>
      </c>
      <c r="C123" s="300"/>
      <c r="D123" s="300"/>
      <c r="E123" s="300"/>
      <c r="F123" s="300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305" t="s">
        <v>805</v>
      </c>
      <c r="B124" s="306" t="s">
        <v>685</v>
      </c>
      <c r="C124" s="300"/>
      <c r="D124" s="300"/>
      <c r="E124" s="300"/>
      <c r="F124" s="300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305" t="s">
        <v>806</v>
      </c>
      <c r="B125" s="306" t="s">
        <v>685</v>
      </c>
      <c r="C125" s="300"/>
      <c r="D125" s="300"/>
      <c r="E125" s="300"/>
      <c r="F125" s="300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305" t="s">
        <v>807</v>
      </c>
      <c r="B126" s="306" t="s">
        <v>685</v>
      </c>
      <c r="C126" s="300"/>
      <c r="D126" s="300"/>
      <c r="E126" s="300"/>
      <c r="F126" s="300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305" t="s">
        <v>808</v>
      </c>
      <c r="B127" s="306" t="s">
        <v>685</v>
      </c>
      <c r="C127" s="300"/>
      <c r="D127" s="300"/>
      <c r="E127" s="300"/>
      <c r="F127" s="300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305" t="s">
        <v>809</v>
      </c>
      <c r="B128" s="306" t="s">
        <v>685</v>
      </c>
      <c r="C128" s="300"/>
      <c r="D128" s="300"/>
      <c r="E128" s="300"/>
      <c r="F128" s="300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305" t="s">
        <v>810</v>
      </c>
      <c r="B129" s="306" t="s">
        <v>685</v>
      </c>
      <c r="C129" s="300"/>
      <c r="D129" s="300"/>
      <c r="E129" s="300"/>
      <c r="F129" s="300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305" t="s">
        <v>811</v>
      </c>
      <c r="B130" s="306" t="s">
        <v>685</v>
      </c>
      <c r="C130" s="300"/>
      <c r="D130" s="300"/>
      <c r="E130" s="300"/>
      <c r="F130" s="300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305" t="s">
        <v>812</v>
      </c>
      <c r="B131" s="306" t="s">
        <v>685</v>
      </c>
      <c r="C131" s="300"/>
      <c r="D131" s="300"/>
      <c r="E131" s="300"/>
      <c r="F131" s="300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305" t="s">
        <v>813</v>
      </c>
      <c r="B132" s="306" t="s">
        <v>685</v>
      </c>
      <c r="C132" s="300"/>
      <c r="D132" s="300"/>
      <c r="E132" s="300"/>
      <c r="F132" s="300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305" t="s">
        <v>814</v>
      </c>
      <c r="B133" s="306" t="s">
        <v>685</v>
      </c>
      <c r="C133" s="300"/>
      <c r="D133" s="300"/>
      <c r="E133" s="300"/>
      <c r="F133" s="300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305" t="s">
        <v>815</v>
      </c>
      <c r="B134" s="306" t="s">
        <v>685</v>
      </c>
      <c r="C134" s="300"/>
      <c r="D134" s="300"/>
      <c r="E134" s="300"/>
      <c r="F134" s="300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305" t="s">
        <v>816</v>
      </c>
      <c r="B135" s="306" t="s">
        <v>685</v>
      </c>
      <c r="C135" s="300"/>
      <c r="D135" s="300"/>
      <c r="E135" s="300"/>
      <c r="F135" s="300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305" t="s">
        <v>817</v>
      </c>
      <c r="B136" s="306" t="s">
        <v>685</v>
      </c>
      <c r="C136" s="300"/>
      <c r="D136" s="300"/>
      <c r="E136" s="300"/>
      <c r="F136" s="300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305" t="s">
        <v>818</v>
      </c>
      <c r="B137" s="306" t="s">
        <v>685</v>
      </c>
      <c r="C137" s="300"/>
      <c r="D137" s="300"/>
      <c r="E137" s="300"/>
      <c r="F137" s="300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305" t="s">
        <v>819</v>
      </c>
      <c r="B138" s="306" t="s">
        <v>685</v>
      </c>
      <c r="C138" s="300"/>
      <c r="D138" s="300"/>
      <c r="E138" s="300"/>
      <c r="F138" s="300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305" t="s">
        <v>820</v>
      </c>
      <c r="B139" s="306" t="s">
        <v>685</v>
      </c>
      <c r="C139" s="300"/>
      <c r="D139" s="300"/>
      <c r="E139" s="300"/>
      <c r="F139" s="300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305" t="s">
        <v>821</v>
      </c>
      <c r="B140" s="306" t="s">
        <v>685</v>
      </c>
      <c r="C140" s="300"/>
      <c r="D140" s="300"/>
      <c r="E140" s="300"/>
      <c r="F140" s="300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305" t="s">
        <v>822</v>
      </c>
      <c r="B141" s="306" t="s">
        <v>685</v>
      </c>
      <c r="C141" s="300"/>
      <c r="D141" s="300"/>
      <c r="E141" s="300"/>
      <c r="F141" s="300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305" t="s">
        <v>823</v>
      </c>
      <c r="B142" s="306" t="s">
        <v>685</v>
      </c>
      <c r="C142" s="300"/>
      <c r="D142" s="300"/>
      <c r="E142" s="300"/>
      <c r="F142" s="300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305" t="s">
        <v>824</v>
      </c>
      <c r="B143" s="306" t="s">
        <v>685</v>
      </c>
      <c r="C143" s="300"/>
      <c r="D143" s="300"/>
      <c r="E143" s="300"/>
      <c r="F143" s="300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305" t="s">
        <v>825</v>
      </c>
      <c r="B144" s="306" t="s">
        <v>685</v>
      </c>
      <c r="C144" s="300"/>
      <c r="D144" s="300"/>
      <c r="E144" s="300"/>
      <c r="F144" s="300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305" t="s">
        <v>826</v>
      </c>
      <c r="B145" s="306" t="s">
        <v>685</v>
      </c>
      <c r="C145" s="300"/>
      <c r="D145" s="300"/>
      <c r="E145" s="300"/>
      <c r="F145" s="300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305" t="s">
        <v>827</v>
      </c>
      <c r="B146" s="306" t="s">
        <v>685</v>
      </c>
      <c r="C146" s="300"/>
      <c r="D146" s="300"/>
      <c r="E146" s="300"/>
      <c r="F146" s="300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305" t="s">
        <v>828</v>
      </c>
      <c r="B147" s="306" t="s">
        <v>685</v>
      </c>
      <c r="C147" s="300"/>
      <c r="D147" s="300"/>
      <c r="E147" s="300"/>
      <c r="F147" s="300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305" t="s">
        <v>829</v>
      </c>
      <c r="B148" s="306" t="s">
        <v>685</v>
      </c>
      <c r="C148" s="300"/>
      <c r="D148" s="300"/>
      <c r="E148" s="300"/>
      <c r="F148" s="300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305" t="s">
        <v>830</v>
      </c>
      <c r="B149" s="306" t="s">
        <v>685</v>
      </c>
      <c r="C149" s="300"/>
      <c r="D149" s="300"/>
      <c r="E149" s="300"/>
      <c r="F149" s="300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305" t="s">
        <v>831</v>
      </c>
      <c r="B150" s="306" t="s">
        <v>685</v>
      </c>
      <c r="C150" s="300"/>
      <c r="D150" s="300"/>
      <c r="E150" s="300"/>
      <c r="F150" s="300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305" t="s">
        <v>832</v>
      </c>
      <c r="B151" s="306" t="s">
        <v>685</v>
      </c>
      <c r="C151" s="300"/>
      <c r="D151" s="300"/>
      <c r="E151" s="300"/>
      <c r="F151" s="300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305" t="s">
        <v>833</v>
      </c>
      <c r="B152" s="306" t="s">
        <v>685</v>
      </c>
      <c r="C152" s="300"/>
      <c r="D152" s="300"/>
      <c r="E152" s="300"/>
      <c r="F152" s="300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305" t="s">
        <v>834</v>
      </c>
      <c r="B153" s="306" t="s">
        <v>685</v>
      </c>
      <c r="C153" s="300"/>
      <c r="D153" s="300"/>
      <c r="E153" s="300"/>
      <c r="F153" s="300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305" t="s">
        <v>835</v>
      </c>
      <c r="B154" s="306" t="s">
        <v>685</v>
      </c>
      <c r="C154" s="300"/>
      <c r="D154" s="300"/>
      <c r="E154" s="300"/>
      <c r="F154" s="300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305" t="s">
        <v>836</v>
      </c>
      <c r="B155" s="306" t="s">
        <v>685</v>
      </c>
      <c r="C155" s="300"/>
      <c r="D155" s="300"/>
      <c r="E155" s="300"/>
      <c r="F155" s="300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305" t="s">
        <v>837</v>
      </c>
      <c r="B156" s="306" t="s">
        <v>685</v>
      </c>
      <c r="C156" s="300"/>
      <c r="D156" s="300"/>
      <c r="E156" s="300"/>
      <c r="F156" s="300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305" t="s">
        <v>838</v>
      </c>
      <c r="B157" s="306" t="s">
        <v>685</v>
      </c>
      <c r="C157" s="300"/>
      <c r="D157" s="300"/>
      <c r="E157" s="300"/>
      <c r="F157" s="300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305" t="s">
        <v>839</v>
      </c>
      <c r="B158" s="306" t="s">
        <v>685</v>
      </c>
      <c r="C158" s="300"/>
      <c r="D158" s="300"/>
      <c r="E158" s="300"/>
      <c r="F158" s="300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305" t="s">
        <v>840</v>
      </c>
      <c r="B159" s="306" t="s">
        <v>685</v>
      </c>
      <c r="C159" s="300"/>
      <c r="D159" s="300"/>
      <c r="E159" s="300"/>
      <c r="F159" s="300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305" t="s">
        <v>841</v>
      </c>
      <c r="B160" s="306" t="s">
        <v>685</v>
      </c>
      <c r="C160" s="300"/>
      <c r="D160" s="300"/>
      <c r="E160" s="300"/>
      <c r="F160" s="300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305" t="s">
        <v>842</v>
      </c>
      <c r="B161" s="306" t="s">
        <v>685</v>
      </c>
      <c r="C161" s="300"/>
      <c r="D161" s="300"/>
      <c r="E161" s="300"/>
      <c r="F161" s="300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305" t="s">
        <v>843</v>
      </c>
      <c r="B162" s="306" t="s">
        <v>685</v>
      </c>
      <c r="C162" s="300"/>
      <c r="D162" s="300"/>
      <c r="E162" s="300"/>
      <c r="F162" s="300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305" t="s">
        <v>844</v>
      </c>
      <c r="B163" s="306" t="s">
        <v>685</v>
      </c>
      <c r="C163" s="300"/>
      <c r="D163" s="300"/>
      <c r="E163" s="300"/>
      <c r="F163" s="300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305" t="s">
        <v>845</v>
      </c>
      <c r="B164" s="306" t="s">
        <v>685</v>
      </c>
      <c r="C164" s="300"/>
      <c r="D164" s="300"/>
      <c r="E164" s="300"/>
      <c r="F164" s="300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305" t="s">
        <v>846</v>
      </c>
      <c r="B165" s="306" t="s">
        <v>685</v>
      </c>
      <c r="C165" s="300"/>
      <c r="D165" s="300"/>
      <c r="E165" s="300"/>
      <c r="F165" s="300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305" t="s">
        <v>847</v>
      </c>
      <c r="B166" s="306" t="s">
        <v>685</v>
      </c>
      <c r="C166" s="300"/>
      <c r="D166" s="300"/>
      <c r="E166" s="300"/>
      <c r="F166" s="300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305" t="s">
        <v>848</v>
      </c>
      <c r="B167" s="306" t="s">
        <v>685</v>
      </c>
      <c r="C167" s="300"/>
      <c r="D167" s="300"/>
      <c r="E167" s="300"/>
      <c r="F167" s="300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305" t="s">
        <v>849</v>
      </c>
      <c r="B168" s="306" t="s">
        <v>685</v>
      </c>
      <c r="C168" s="300"/>
      <c r="D168" s="300"/>
      <c r="E168" s="300"/>
      <c r="F168" s="300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305" t="s">
        <v>850</v>
      </c>
      <c r="B169" s="306" t="s">
        <v>685</v>
      </c>
      <c r="C169" s="300"/>
      <c r="D169" s="300"/>
      <c r="E169" s="300"/>
      <c r="F169" s="300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305" t="s">
        <v>851</v>
      </c>
      <c r="B170" s="306" t="s">
        <v>685</v>
      </c>
      <c r="C170" s="300"/>
      <c r="D170" s="300"/>
      <c r="E170" s="300"/>
      <c r="F170" s="300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305" t="s">
        <v>852</v>
      </c>
      <c r="B171" s="306" t="s">
        <v>685</v>
      </c>
      <c r="C171" s="300"/>
      <c r="D171" s="300"/>
      <c r="E171" s="300"/>
      <c r="F171" s="300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305" t="s">
        <v>853</v>
      </c>
      <c r="B172" s="306" t="s">
        <v>685</v>
      </c>
      <c r="C172" s="300"/>
      <c r="D172" s="300"/>
      <c r="E172" s="300"/>
      <c r="F172" s="300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305" t="s">
        <v>854</v>
      </c>
      <c r="B173" s="306" t="s">
        <v>685</v>
      </c>
      <c r="C173" s="300"/>
      <c r="D173" s="300"/>
      <c r="E173" s="300"/>
      <c r="F173" s="300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305" t="s">
        <v>855</v>
      </c>
      <c r="B174" s="306" t="s">
        <v>685</v>
      </c>
      <c r="C174" s="300"/>
      <c r="D174" s="300"/>
      <c r="E174" s="300"/>
      <c r="F174" s="300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305" t="s">
        <v>856</v>
      </c>
      <c r="B175" s="306" t="s">
        <v>685</v>
      </c>
      <c r="C175" s="300"/>
      <c r="D175" s="300"/>
      <c r="E175" s="300"/>
      <c r="F175" s="300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305" t="s">
        <v>857</v>
      </c>
      <c r="B176" s="306" t="s">
        <v>685</v>
      </c>
      <c r="C176" s="300"/>
      <c r="D176" s="300"/>
      <c r="E176" s="300"/>
      <c r="F176" s="300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307" t="s">
        <v>858</v>
      </c>
      <c r="B177" s="306" t="s">
        <v>685</v>
      </c>
      <c r="C177" s="300"/>
      <c r="D177" s="300"/>
      <c r="E177" s="300"/>
      <c r="F177" s="300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305" t="s">
        <v>859</v>
      </c>
      <c r="B178" s="306" t="s">
        <v>685</v>
      </c>
      <c r="C178" s="300"/>
      <c r="D178" s="300"/>
      <c r="E178" s="300"/>
      <c r="F178" s="300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305" t="s">
        <v>860</v>
      </c>
      <c r="B179" s="306" t="s">
        <v>685</v>
      </c>
      <c r="C179" s="300"/>
      <c r="D179" s="300"/>
      <c r="E179" s="300"/>
      <c r="F179" s="300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305" t="s">
        <v>861</v>
      </c>
      <c r="B180" s="306" t="s">
        <v>685</v>
      </c>
      <c r="C180" s="300"/>
      <c r="D180" s="300"/>
      <c r="E180" s="300"/>
      <c r="F180" s="300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305" t="s">
        <v>862</v>
      </c>
      <c r="B181" s="306" t="s">
        <v>685</v>
      </c>
      <c r="C181" s="300"/>
      <c r="D181" s="300"/>
      <c r="E181" s="300"/>
      <c r="F181" s="300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49.5" customHeight="1">
      <c r="A182" s="467" t="s">
        <v>863</v>
      </c>
      <c r="B182" s="352"/>
      <c r="C182" s="300"/>
      <c r="D182" s="300"/>
      <c r="E182" s="300"/>
      <c r="F182" s="300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300"/>
      <c r="B183" s="300"/>
      <c r="C183" s="300"/>
      <c r="D183" s="300"/>
      <c r="E183" s="300"/>
      <c r="F183" s="300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">
    <mergeCell ref="A1:B1"/>
    <mergeCell ref="A182:B18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7.28515625" defaultRowHeight="15" customHeight="1"/>
  <cols>
    <col min="1" max="1" width="28.7109375" customWidth="1"/>
    <col min="2" max="2" width="14" customWidth="1"/>
    <col min="3" max="3" width="18" customWidth="1"/>
    <col min="4" max="4" width="12.85546875" customWidth="1"/>
    <col min="5" max="5" width="18.140625" customWidth="1"/>
    <col min="6" max="6" width="14.7109375" customWidth="1"/>
    <col min="7" max="16" width="9.140625" customWidth="1"/>
  </cols>
  <sheetData>
    <row r="1" spans="1:26" ht="15.75" customHeight="1">
      <c r="A1" s="308" t="s">
        <v>864</v>
      </c>
      <c r="B1" s="309" t="s">
        <v>865</v>
      </c>
      <c r="C1" s="310" t="s">
        <v>864</v>
      </c>
      <c r="D1" s="309" t="s">
        <v>866</v>
      </c>
      <c r="E1" s="310" t="s">
        <v>864</v>
      </c>
      <c r="F1" s="309" t="s">
        <v>866</v>
      </c>
      <c r="G1" s="31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312"/>
      <c r="B2" s="313"/>
      <c r="C2" s="313"/>
      <c r="D2" s="313"/>
      <c r="E2" s="313"/>
      <c r="F2" s="313"/>
      <c r="G2" s="31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469" t="s">
        <v>867</v>
      </c>
      <c r="B3" s="396"/>
      <c r="C3" s="469" t="s">
        <v>868</v>
      </c>
      <c r="D3" s="396"/>
      <c r="E3" s="469" t="s">
        <v>869</v>
      </c>
      <c r="F3" s="396"/>
      <c r="G3" s="31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468" t="s">
        <v>870</v>
      </c>
      <c r="B4" s="396"/>
      <c r="C4" s="468" t="s">
        <v>870</v>
      </c>
      <c r="D4" s="396"/>
      <c r="E4" s="468" t="s">
        <v>868</v>
      </c>
      <c r="F4" s="396"/>
      <c r="G4" s="31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314" t="s">
        <v>871</v>
      </c>
      <c r="B5" s="315">
        <v>7800</v>
      </c>
      <c r="C5" s="315" t="s">
        <v>872</v>
      </c>
      <c r="D5" s="315">
        <v>13980</v>
      </c>
      <c r="E5" s="315" t="s">
        <v>873</v>
      </c>
      <c r="F5" s="315">
        <v>22770</v>
      </c>
      <c r="G5" s="311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314" t="s">
        <v>874</v>
      </c>
      <c r="B6" s="315">
        <v>9350</v>
      </c>
      <c r="C6" s="315" t="s">
        <v>875</v>
      </c>
      <c r="D6" s="315">
        <v>16560</v>
      </c>
      <c r="E6" s="315" t="s">
        <v>876</v>
      </c>
      <c r="F6" s="315">
        <v>27945</v>
      </c>
      <c r="G6" s="31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314" t="s">
        <v>877</v>
      </c>
      <c r="B7" s="315">
        <v>10350</v>
      </c>
      <c r="C7" s="315" t="s">
        <v>878</v>
      </c>
      <c r="D7" s="315">
        <v>20700</v>
      </c>
      <c r="E7" s="315" t="s">
        <v>879</v>
      </c>
      <c r="F7" s="315">
        <v>31050</v>
      </c>
      <c r="G7" s="31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314" t="s">
        <v>880</v>
      </c>
      <c r="B8" s="315">
        <v>12950</v>
      </c>
      <c r="C8" s="315" t="s">
        <v>881</v>
      </c>
      <c r="D8" s="315">
        <v>30015</v>
      </c>
      <c r="E8" s="315" t="s">
        <v>882</v>
      </c>
      <c r="F8" s="315">
        <v>47610</v>
      </c>
      <c r="G8" s="31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314" t="s">
        <v>883</v>
      </c>
      <c r="B9" s="315">
        <v>11900</v>
      </c>
      <c r="C9" s="315" t="s">
        <v>884</v>
      </c>
      <c r="D9" s="315">
        <v>57960</v>
      </c>
      <c r="E9" s="468" t="s">
        <v>885</v>
      </c>
      <c r="F9" s="396"/>
      <c r="G9" s="31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314" t="s">
        <v>886</v>
      </c>
      <c r="B10" s="315">
        <v>13455</v>
      </c>
      <c r="C10" s="468" t="s">
        <v>887</v>
      </c>
      <c r="D10" s="396"/>
      <c r="E10" s="315" t="s">
        <v>888</v>
      </c>
      <c r="F10" s="315">
        <v>25875</v>
      </c>
      <c r="G10" s="31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314" t="s">
        <v>889</v>
      </c>
      <c r="B11" s="315">
        <v>13980</v>
      </c>
      <c r="C11" s="315" t="s">
        <v>890</v>
      </c>
      <c r="D11" s="315">
        <v>11905</v>
      </c>
      <c r="E11" s="315" t="s">
        <v>891</v>
      </c>
      <c r="F11" s="315">
        <v>26910</v>
      </c>
      <c r="G11" s="31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314" t="s">
        <v>892</v>
      </c>
      <c r="B12" s="315">
        <v>26910</v>
      </c>
      <c r="C12" s="315" t="s">
        <v>893</v>
      </c>
      <c r="D12" s="315">
        <v>14490</v>
      </c>
      <c r="E12" s="315" t="s">
        <v>894</v>
      </c>
      <c r="F12" s="315">
        <v>30015</v>
      </c>
      <c r="G12" s="31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314" t="s">
        <v>895</v>
      </c>
      <c r="B13" s="315">
        <v>37260</v>
      </c>
      <c r="C13" s="315" t="s">
        <v>896</v>
      </c>
      <c r="D13" s="315">
        <v>20185</v>
      </c>
      <c r="E13" s="315" t="s">
        <v>897</v>
      </c>
      <c r="F13" s="315">
        <v>42435</v>
      </c>
      <c r="G13" s="31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314" t="s">
        <v>898</v>
      </c>
      <c r="B14" s="315">
        <v>8600</v>
      </c>
      <c r="C14" s="315" t="s">
        <v>899</v>
      </c>
      <c r="D14" s="315">
        <v>26910</v>
      </c>
      <c r="E14" s="315" t="s">
        <v>900</v>
      </c>
      <c r="F14" s="315">
        <v>42435</v>
      </c>
      <c r="G14" s="31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314" t="s">
        <v>901</v>
      </c>
      <c r="B15" s="315">
        <v>9250</v>
      </c>
      <c r="C15" s="315" t="s">
        <v>902</v>
      </c>
      <c r="D15" s="315">
        <v>50715</v>
      </c>
      <c r="E15" s="315" t="s">
        <v>903</v>
      </c>
      <c r="F15" s="315">
        <v>67275</v>
      </c>
      <c r="G15" s="31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314" t="s">
        <v>904</v>
      </c>
      <c r="B16" s="315">
        <v>11100</v>
      </c>
      <c r="C16" s="315" t="s">
        <v>905</v>
      </c>
      <c r="D16" s="315">
        <v>83835</v>
      </c>
      <c r="E16" s="315" t="s">
        <v>906</v>
      </c>
      <c r="F16" s="315" t="s">
        <v>907</v>
      </c>
      <c r="G16" s="31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314" t="s">
        <v>908</v>
      </c>
      <c r="B17" s="315">
        <v>13980</v>
      </c>
      <c r="C17" s="315" t="s">
        <v>909</v>
      </c>
      <c r="D17" s="315">
        <v>124200</v>
      </c>
      <c r="E17" s="315" t="s">
        <v>910</v>
      </c>
      <c r="F17" s="315" t="s">
        <v>907</v>
      </c>
      <c r="G17" s="311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469" t="s">
        <v>911</v>
      </c>
      <c r="B18" s="396"/>
      <c r="C18" s="315" t="s">
        <v>912</v>
      </c>
      <c r="D18" s="315" t="s">
        <v>907</v>
      </c>
      <c r="E18" s="315" t="s">
        <v>913</v>
      </c>
      <c r="F18" s="315" t="s">
        <v>907</v>
      </c>
      <c r="G18" s="31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314" t="s">
        <v>914</v>
      </c>
      <c r="B19" s="315">
        <v>26910</v>
      </c>
      <c r="C19" s="315" t="s">
        <v>915</v>
      </c>
      <c r="D19" s="315" t="s">
        <v>907</v>
      </c>
      <c r="E19" s="315" t="s">
        <v>916</v>
      </c>
      <c r="F19" s="315">
        <v>95220</v>
      </c>
      <c r="G19" s="31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314" t="s">
        <v>917</v>
      </c>
      <c r="B20" s="315">
        <v>36225</v>
      </c>
      <c r="C20" s="315" t="s">
        <v>918</v>
      </c>
      <c r="D20" s="315" t="s">
        <v>907</v>
      </c>
      <c r="E20" s="468" t="s">
        <v>919</v>
      </c>
      <c r="F20" s="396"/>
      <c r="G20" s="31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314" t="s">
        <v>920</v>
      </c>
      <c r="B21" s="315">
        <v>43470</v>
      </c>
      <c r="C21" s="468" t="s">
        <v>921</v>
      </c>
      <c r="D21" s="396"/>
      <c r="E21" s="315" t="s">
        <v>922</v>
      </c>
      <c r="F21" s="315">
        <v>27945</v>
      </c>
      <c r="G21" s="31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314" t="s">
        <v>923</v>
      </c>
      <c r="B22" s="315">
        <v>57960</v>
      </c>
      <c r="C22" s="315" t="s">
        <v>924</v>
      </c>
      <c r="D22" s="315">
        <v>20185</v>
      </c>
      <c r="E22" s="315" t="s">
        <v>925</v>
      </c>
      <c r="F22" s="315">
        <v>33120</v>
      </c>
      <c r="G22" s="31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314" t="s">
        <v>926</v>
      </c>
      <c r="B23" s="315">
        <v>95220</v>
      </c>
      <c r="C23" s="315" t="s">
        <v>927</v>
      </c>
      <c r="D23" s="315">
        <v>26910</v>
      </c>
      <c r="E23" s="315" t="s">
        <v>928</v>
      </c>
      <c r="F23" s="315">
        <v>43470</v>
      </c>
      <c r="G23" s="31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314" t="s">
        <v>929</v>
      </c>
      <c r="B24" s="315" t="s">
        <v>907</v>
      </c>
      <c r="C24" s="315" t="s">
        <v>930</v>
      </c>
      <c r="D24" s="315">
        <v>53820</v>
      </c>
      <c r="E24" s="315" t="s">
        <v>931</v>
      </c>
      <c r="F24" s="315">
        <v>54855</v>
      </c>
      <c r="G24" s="31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314" t="s">
        <v>932</v>
      </c>
      <c r="B25" s="315" t="s">
        <v>907</v>
      </c>
      <c r="C25" s="315" t="s">
        <v>933</v>
      </c>
      <c r="D25" s="315">
        <v>87975</v>
      </c>
      <c r="E25" s="468" t="s">
        <v>867</v>
      </c>
      <c r="F25" s="396"/>
      <c r="G25" s="31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314" t="s">
        <v>934</v>
      </c>
      <c r="B26" s="315" t="s">
        <v>907</v>
      </c>
      <c r="C26" s="315" t="s">
        <v>935</v>
      </c>
      <c r="D26" s="315" t="s">
        <v>907</v>
      </c>
      <c r="E26" s="315" t="s">
        <v>936</v>
      </c>
      <c r="F26" s="315">
        <v>18630</v>
      </c>
      <c r="G26" s="31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5.5" customHeight="1">
      <c r="A27" s="469" t="s">
        <v>937</v>
      </c>
      <c r="B27" s="396"/>
      <c r="C27" s="313"/>
      <c r="D27" s="313"/>
      <c r="E27" s="315" t="s">
        <v>938</v>
      </c>
      <c r="F27" s="315">
        <v>22255</v>
      </c>
      <c r="G27" s="31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5.5" customHeight="1">
      <c r="A28" s="314" t="s">
        <v>939</v>
      </c>
      <c r="B28" s="315">
        <v>26400</v>
      </c>
      <c r="C28" s="469" t="s">
        <v>940</v>
      </c>
      <c r="D28" s="396"/>
      <c r="E28" s="315" t="s">
        <v>941</v>
      </c>
      <c r="F28" s="315">
        <v>24840</v>
      </c>
      <c r="G28" s="31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314" t="s">
        <v>942</v>
      </c>
      <c r="B29" s="315">
        <v>49680</v>
      </c>
      <c r="C29" s="315" t="s">
        <v>943</v>
      </c>
      <c r="D29" s="315">
        <v>41400</v>
      </c>
      <c r="E29" s="315" t="s">
        <v>944</v>
      </c>
      <c r="F29" s="315">
        <v>31050</v>
      </c>
      <c r="G29" s="31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314" t="s">
        <v>945</v>
      </c>
      <c r="B30" s="315">
        <v>124200</v>
      </c>
      <c r="C30" s="315" t="s">
        <v>946</v>
      </c>
      <c r="D30" s="315">
        <v>25900</v>
      </c>
      <c r="E30" s="315" t="s">
        <v>947</v>
      </c>
      <c r="F30" s="315">
        <v>38295</v>
      </c>
      <c r="G30" s="31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314" t="s">
        <v>948</v>
      </c>
      <c r="B31" s="315" t="s">
        <v>907</v>
      </c>
      <c r="C31" s="315" t="s">
        <v>949</v>
      </c>
      <c r="D31" s="315">
        <v>72450</v>
      </c>
      <c r="E31" s="315" t="s">
        <v>950</v>
      </c>
      <c r="F31" s="315">
        <v>54855</v>
      </c>
      <c r="G31" s="31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314" t="s">
        <v>951</v>
      </c>
      <c r="B32" s="315" t="s">
        <v>907</v>
      </c>
      <c r="C32" s="315" t="s">
        <v>952</v>
      </c>
      <c r="D32" s="315">
        <v>88000</v>
      </c>
      <c r="E32" s="470"/>
      <c r="F32" s="396"/>
      <c r="G32" s="31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314" t="s">
        <v>953</v>
      </c>
      <c r="B33" s="315" t="s">
        <v>907</v>
      </c>
      <c r="C33" s="315" t="s">
        <v>954</v>
      </c>
      <c r="D33" s="315" t="s">
        <v>907</v>
      </c>
      <c r="E33" s="472"/>
      <c r="F33" s="396"/>
      <c r="G33" s="31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314" t="s">
        <v>955</v>
      </c>
      <c r="B34" s="315" t="s">
        <v>907</v>
      </c>
      <c r="C34" s="315" t="s">
        <v>956</v>
      </c>
      <c r="D34" s="315" t="s">
        <v>907</v>
      </c>
      <c r="E34" s="313"/>
      <c r="F34" s="315"/>
      <c r="G34" s="31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314" t="s">
        <v>957</v>
      </c>
      <c r="B35" s="315" t="s">
        <v>907</v>
      </c>
      <c r="C35" s="315" t="s">
        <v>958</v>
      </c>
      <c r="D35" s="315" t="s">
        <v>907</v>
      </c>
      <c r="E35" s="469"/>
      <c r="F35" s="396"/>
      <c r="G35" s="31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314" t="s">
        <v>959</v>
      </c>
      <c r="B36" s="315">
        <v>25875</v>
      </c>
      <c r="C36" s="313"/>
      <c r="D36" s="313"/>
      <c r="E36" s="313"/>
      <c r="F36" s="315"/>
      <c r="G36" s="31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5.5" customHeight="1">
      <c r="A37" s="314" t="s">
        <v>960</v>
      </c>
      <c r="B37" s="315">
        <v>36225</v>
      </c>
      <c r="C37" s="469" t="s">
        <v>961</v>
      </c>
      <c r="D37" s="396"/>
      <c r="E37" s="469"/>
      <c r="F37" s="396"/>
      <c r="G37" s="31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314" t="s">
        <v>962</v>
      </c>
      <c r="B38" s="315">
        <v>60030</v>
      </c>
      <c r="C38" s="315" t="s">
        <v>963</v>
      </c>
      <c r="D38" s="315">
        <v>45540</v>
      </c>
      <c r="E38" s="315"/>
      <c r="F38" s="315"/>
      <c r="G38" s="31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468"/>
      <c r="B39" s="396"/>
      <c r="C39" s="315" t="s">
        <v>964</v>
      </c>
      <c r="D39" s="315">
        <v>74520</v>
      </c>
      <c r="E39" s="470"/>
      <c r="F39" s="396"/>
      <c r="G39" s="311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470"/>
      <c r="B40" s="396"/>
      <c r="C40" s="315" t="s">
        <v>965</v>
      </c>
      <c r="D40" s="315">
        <v>102985</v>
      </c>
      <c r="E40" s="471"/>
      <c r="F40" s="396"/>
      <c r="G40" s="31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314"/>
      <c r="B41" s="315"/>
      <c r="C41" s="315" t="s">
        <v>966</v>
      </c>
      <c r="D41" s="315" t="s">
        <v>907</v>
      </c>
      <c r="E41" s="315"/>
      <c r="F41" s="315"/>
      <c r="G41" s="31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314"/>
      <c r="B42" s="315"/>
      <c r="C42" s="315" t="s">
        <v>967</v>
      </c>
      <c r="D42" s="315" t="s">
        <v>907</v>
      </c>
      <c r="E42" s="315"/>
      <c r="F42" s="315"/>
      <c r="G42" s="31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314"/>
      <c r="B43" s="315"/>
      <c r="C43" s="315" t="s">
        <v>968</v>
      </c>
      <c r="D43" s="315" t="s">
        <v>907</v>
      </c>
      <c r="E43" s="315"/>
      <c r="F43" s="315"/>
      <c r="G43" s="31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314"/>
      <c r="B44" s="315"/>
      <c r="C44" s="315" t="s">
        <v>969</v>
      </c>
      <c r="D44" s="315" t="s">
        <v>907</v>
      </c>
      <c r="E44" s="315"/>
      <c r="F44" s="315"/>
      <c r="G44" s="31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314"/>
      <c r="B45" s="315"/>
      <c r="C45" s="315" t="s">
        <v>970</v>
      </c>
      <c r="D45" s="315" t="s">
        <v>907</v>
      </c>
      <c r="E45" s="315"/>
      <c r="F45" s="315"/>
      <c r="G45" s="31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>
      <c r="A46" s="311"/>
      <c r="B46" s="311"/>
      <c r="C46" s="311"/>
      <c r="D46" s="311"/>
      <c r="E46" s="311"/>
      <c r="F46" s="311"/>
      <c r="G46" s="311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3">
    <mergeCell ref="E39:F39"/>
    <mergeCell ref="E40:F40"/>
    <mergeCell ref="A40:B40"/>
    <mergeCell ref="A39:B39"/>
    <mergeCell ref="C21:D21"/>
    <mergeCell ref="C37:D37"/>
    <mergeCell ref="E37:F37"/>
    <mergeCell ref="E32:F32"/>
    <mergeCell ref="C28:D28"/>
    <mergeCell ref="E33:F33"/>
    <mergeCell ref="E35:F35"/>
    <mergeCell ref="A27:B27"/>
    <mergeCell ref="C4:D4"/>
    <mergeCell ref="A4:B4"/>
    <mergeCell ref="E25:F25"/>
    <mergeCell ref="E20:F20"/>
    <mergeCell ref="A3:B3"/>
    <mergeCell ref="C3:D3"/>
    <mergeCell ref="E3:F3"/>
    <mergeCell ref="E4:F4"/>
    <mergeCell ref="C10:D10"/>
    <mergeCell ref="E9:F9"/>
    <mergeCell ref="A18:B1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7.28515625" defaultRowHeight="15" customHeight="1"/>
  <cols>
    <col min="1" max="1" width="34.42578125" customWidth="1"/>
    <col min="2" max="2" width="18.7109375" customWidth="1"/>
    <col min="3" max="12" width="8" customWidth="1"/>
  </cols>
  <sheetData>
    <row r="1" spans="1:26" ht="16.5" customHeight="1">
      <c r="A1" s="476" t="s">
        <v>971</v>
      </c>
      <c r="B1" s="400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6.5" customHeight="1">
      <c r="A2" s="316" t="s">
        <v>972</v>
      </c>
      <c r="B2" s="317">
        <v>7150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>
      <c r="A3" s="318" t="s">
        <v>973</v>
      </c>
      <c r="B3" s="319">
        <v>7900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5" customHeight="1">
      <c r="A4" s="318" t="s">
        <v>974</v>
      </c>
      <c r="B4" s="319">
        <v>8700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7.75" customHeight="1">
      <c r="A5" s="477" t="s">
        <v>975</v>
      </c>
      <c r="B5" s="39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6.5" customHeight="1">
      <c r="A6" s="316" t="s">
        <v>976</v>
      </c>
      <c r="B6" s="317">
        <v>3350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318" t="s">
        <v>977</v>
      </c>
      <c r="B7" s="319">
        <v>4000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>
      <c r="A8" s="318" t="s">
        <v>978</v>
      </c>
      <c r="B8" s="319">
        <v>7050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318" t="s">
        <v>979</v>
      </c>
      <c r="B9" s="319">
        <v>9250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.5" customHeight="1">
      <c r="A10" s="318" t="s">
        <v>980</v>
      </c>
      <c r="B10" s="319">
        <v>18120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318" t="s">
        <v>981</v>
      </c>
      <c r="B11" s="318" t="s">
        <v>982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318" t="s">
        <v>983</v>
      </c>
      <c r="B12" s="318" t="s">
        <v>982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>
      <c r="A13" s="318" t="s">
        <v>984</v>
      </c>
      <c r="B13" s="318" t="s">
        <v>982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1.5" customHeight="1">
      <c r="A14" s="477" t="s">
        <v>985</v>
      </c>
      <c r="B14" s="398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 customHeight="1">
      <c r="A15" s="316" t="s">
        <v>976</v>
      </c>
      <c r="B15" s="317">
        <v>9950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.5" customHeight="1">
      <c r="A16" s="318" t="s">
        <v>977</v>
      </c>
      <c r="B16" s="319">
        <v>10500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.5" customHeight="1">
      <c r="A17" s="318" t="s">
        <v>978</v>
      </c>
      <c r="B17" s="319">
        <v>14500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6.5" customHeight="1">
      <c r="A18" s="318" t="s">
        <v>979</v>
      </c>
      <c r="B18" s="319">
        <v>17000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6.5" customHeight="1">
      <c r="A19" s="318" t="s">
        <v>980</v>
      </c>
      <c r="B19" s="319">
        <v>26150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3" customHeight="1">
      <c r="A20" s="477" t="s">
        <v>986</v>
      </c>
      <c r="B20" s="398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.5" customHeight="1">
      <c r="A21" s="316" t="s">
        <v>987</v>
      </c>
      <c r="B21" s="317">
        <v>4000</v>
      </c>
      <c r="C21" s="320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6.5" customHeight="1">
      <c r="A22" s="318" t="s">
        <v>988</v>
      </c>
      <c r="B22" s="319">
        <v>7050</v>
      </c>
      <c r="C22" s="32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>
      <c r="A23" s="473" t="s">
        <v>989</v>
      </c>
      <c r="B23" s="474"/>
      <c r="C23" s="320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hidden="1" customHeight="1">
      <c r="A24" s="354"/>
      <c r="B24" s="354"/>
      <c r="C24" s="320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>
      <c r="A25" s="400"/>
      <c r="B25" s="400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5" customHeight="1">
      <c r="A26" s="316" t="s">
        <v>990</v>
      </c>
      <c r="B26" s="317">
        <v>15100</v>
      </c>
      <c r="C26" s="320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6.5" customHeight="1">
      <c r="A27" s="318" t="s">
        <v>991</v>
      </c>
      <c r="B27" s="319">
        <v>21000</v>
      </c>
      <c r="C27" s="320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6.5" customHeight="1">
      <c r="A28" s="318" t="s">
        <v>992</v>
      </c>
      <c r="B28" s="475" t="s">
        <v>993</v>
      </c>
      <c r="C28" s="320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6.5" customHeight="1">
      <c r="A29" s="318" t="s">
        <v>994</v>
      </c>
      <c r="B29" s="427"/>
      <c r="C29" s="320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6.5" customHeight="1">
      <c r="A30" s="318" t="s">
        <v>995</v>
      </c>
      <c r="B30" s="427"/>
      <c r="C30" s="320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6.5" customHeight="1">
      <c r="A31" s="318" t="s">
        <v>996</v>
      </c>
      <c r="B31" s="427"/>
      <c r="C31" s="320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6.5" customHeight="1">
      <c r="A32" s="318" t="s">
        <v>997</v>
      </c>
      <c r="B32" s="402"/>
      <c r="C32" s="320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8.25" customHeight="1">
      <c r="A33" s="473" t="s">
        <v>998</v>
      </c>
      <c r="B33" s="474"/>
      <c r="C33" s="320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hidden="1" customHeight="1">
      <c r="A34" s="354"/>
      <c r="B34" s="354"/>
      <c r="C34" s="320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400"/>
      <c r="B35" s="400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6.5" customHeight="1">
      <c r="A36" s="316" t="s">
        <v>999</v>
      </c>
      <c r="B36" s="317">
        <v>11500</v>
      </c>
      <c r="C36" s="321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>
      <c r="A37" s="318" t="s">
        <v>1000</v>
      </c>
      <c r="B37" s="319">
        <v>16600</v>
      </c>
      <c r="C37" s="32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7.5" customHeight="1">
      <c r="A38" s="473" t="s">
        <v>1001</v>
      </c>
      <c r="B38" s="474"/>
      <c r="C38" s="320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hidden="1" customHeight="1">
      <c r="A39" s="354"/>
      <c r="B39" s="354"/>
      <c r="C39" s="320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400"/>
      <c r="B40" s="40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6.5" customHeight="1">
      <c r="A41" s="316" t="s">
        <v>976</v>
      </c>
      <c r="B41" s="317">
        <v>960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6.5" customHeight="1">
      <c r="A42" s="318" t="s">
        <v>977</v>
      </c>
      <c r="B42" s="319">
        <v>1200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6.5" customHeight="1">
      <c r="A43" s="318" t="s">
        <v>978</v>
      </c>
      <c r="B43" s="319">
        <v>2500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6.5" customHeight="1">
      <c r="A44" s="318" t="s">
        <v>979</v>
      </c>
      <c r="B44" s="319">
        <v>3600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6.5" customHeight="1">
      <c r="A45" s="318" t="s">
        <v>980</v>
      </c>
      <c r="B45" s="319">
        <v>6000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155"/>
      <c r="B46" s="155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8">
    <mergeCell ref="A38:B40"/>
    <mergeCell ref="B28:B32"/>
    <mergeCell ref="A1:B1"/>
    <mergeCell ref="A5:B5"/>
    <mergeCell ref="A14:B14"/>
    <mergeCell ref="A20:B20"/>
    <mergeCell ref="A23:B25"/>
    <mergeCell ref="A33:B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showGridLines="0" topLeftCell="A46" workbookViewId="0">
      <selection sqref="A1:I1"/>
    </sheetView>
  </sheetViews>
  <sheetFormatPr defaultColWidth="17.28515625" defaultRowHeight="15" customHeight="1"/>
  <cols>
    <col min="1" max="1" width="20.42578125" customWidth="1"/>
    <col min="2" max="2" width="23.28515625" customWidth="1"/>
    <col min="3" max="3" width="13.42578125" customWidth="1"/>
    <col min="4" max="4" width="8.85546875" customWidth="1"/>
    <col min="5" max="5" width="9.28515625" customWidth="1"/>
    <col min="6" max="6" width="14.85546875" customWidth="1"/>
    <col min="7" max="7" width="13.42578125" customWidth="1"/>
    <col min="8" max="8" width="15" customWidth="1"/>
    <col min="9" max="9" width="13.5703125" customWidth="1"/>
    <col min="10" max="19" width="9.140625" customWidth="1"/>
  </cols>
  <sheetData>
    <row r="1" spans="1:26" ht="18" customHeight="1">
      <c r="A1" s="365" t="s">
        <v>0</v>
      </c>
      <c r="B1" s="339"/>
      <c r="C1" s="339"/>
      <c r="D1" s="339"/>
      <c r="E1" s="339"/>
      <c r="F1" s="339"/>
      <c r="G1" s="339"/>
      <c r="H1" s="339"/>
      <c r="I1" s="339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366" t="s">
        <v>1</v>
      </c>
      <c r="B2" s="339"/>
      <c r="C2" s="339"/>
      <c r="D2" s="339"/>
      <c r="E2" s="339"/>
      <c r="F2" s="339"/>
      <c r="G2" s="339"/>
      <c r="H2" s="339"/>
      <c r="I2" s="339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366" t="s">
        <v>2</v>
      </c>
      <c r="B3" s="339"/>
      <c r="C3" s="339"/>
      <c r="D3" s="339"/>
      <c r="E3" s="339"/>
      <c r="F3" s="339"/>
      <c r="G3" s="339"/>
      <c r="H3" s="339"/>
      <c r="I3" s="339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9.5" customHeight="1">
      <c r="A4" s="367" t="s">
        <v>3</v>
      </c>
      <c r="B4" s="368"/>
      <c r="C4" s="368"/>
      <c r="D4" s="368"/>
      <c r="E4" s="368"/>
      <c r="F4" s="368"/>
      <c r="G4" s="368"/>
      <c r="H4" s="368"/>
      <c r="I4" s="368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4.75" customHeight="1">
      <c r="A5" s="3" t="s">
        <v>4</v>
      </c>
      <c r="B5" s="4" t="s">
        <v>5</v>
      </c>
      <c r="C5" s="5" t="s">
        <v>6</v>
      </c>
      <c r="D5" s="5" t="s">
        <v>9</v>
      </c>
      <c r="E5" s="6" t="s">
        <v>10</v>
      </c>
      <c r="F5" s="5" t="s">
        <v>12</v>
      </c>
      <c r="G5" s="7" t="s">
        <v>13</v>
      </c>
      <c r="H5" s="9" t="s">
        <v>6</v>
      </c>
      <c r="I5" s="13" t="s">
        <v>15</v>
      </c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5.5" customHeight="1">
      <c r="A6" s="370" t="s">
        <v>21</v>
      </c>
      <c r="B6" s="369" t="s">
        <v>23</v>
      </c>
      <c r="C6" s="16" t="s">
        <v>30</v>
      </c>
      <c r="D6" s="26">
        <v>6.3</v>
      </c>
      <c r="E6" s="27" t="s">
        <v>46</v>
      </c>
      <c r="F6" s="26"/>
      <c r="G6" s="29" t="s">
        <v>48</v>
      </c>
      <c r="H6" s="31"/>
      <c r="I6" s="33"/>
      <c r="J6" s="1"/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.75" customHeight="1">
      <c r="A7" s="357"/>
      <c r="B7" s="364"/>
      <c r="C7" s="41" t="s">
        <v>60</v>
      </c>
      <c r="D7" s="46">
        <v>12.5</v>
      </c>
      <c r="E7" s="49" t="s">
        <v>72</v>
      </c>
      <c r="F7" s="46"/>
      <c r="G7" s="29" t="s">
        <v>48</v>
      </c>
      <c r="H7" s="50"/>
      <c r="I7" s="51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5.25" customHeight="1">
      <c r="A8" s="358"/>
      <c r="B8" s="53" t="s">
        <v>81</v>
      </c>
      <c r="C8" s="54" t="s">
        <v>83</v>
      </c>
      <c r="D8" s="55">
        <v>6.3</v>
      </c>
      <c r="E8" s="56">
        <v>65</v>
      </c>
      <c r="F8" s="55">
        <v>0.7</v>
      </c>
      <c r="G8" s="29" t="s">
        <v>48</v>
      </c>
      <c r="H8" s="57"/>
      <c r="I8" s="58"/>
      <c r="J8" s="1"/>
      <c r="K8" s="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>
      <c r="A9" s="356" t="s">
        <v>85</v>
      </c>
      <c r="B9" s="362" t="s">
        <v>86</v>
      </c>
      <c r="C9" s="59" t="s">
        <v>88</v>
      </c>
      <c r="D9" s="60" t="s">
        <v>89</v>
      </c>
      <c r="E9" s="61">
        <v>184</v>
      </c>
      <c r="F9" s="62"/>
      <c r="G9" s="29" t="s">
        <v>48</v>
      </c>
      <c r="H9" s="64"/>
      <c r="I9" s="67"/>
      <c r="J9" s="1"/>
      <c r="K9" s="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>
      <c r="A10" s="357"/>
      <c r="B10" s="363"/>
      <c r="C10" s="69" t="s">
        <v>100</v>
      </c>
      <c r="D10" s="71" t="s">
        <v>101</v>
      </c>
      <c r="E10" s="73">
        <v>217</v>
      </c>
      <c r="F10" s="75"/>
      <c r="G10" s="29" t="s">
        <v>48</v>
      </c>
      <c r="H10" s="77"/>
      <c r="I10" s="78"/>
      <c r="J10" s="1"/>
      <c r="K10" s="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>
      <c r="A11" s="357"/>
      <c r="B11" s="363"/>
      <c r="C11" s="79" t="s">
        <v>112</v>
      </c>
      <c r="D11" s="81" t="s">
        <v>115</v>
      </c>
      <c r="E11" s="82">
        <v>232</v>
      </c>
      <c r="F11" s="84"/>
      <c r="G11" s="29" t="s">
        <v>48</v>
      </c>
      <c r="H11" s="85"/>
      <c r="I11" s="86"/>
      <c r="J11" s="1"/>
      <c r="K11" s="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>
      <c r="A12" s="357"/>
      <c r="B12" s="363"/>
      <c r="C12" s="79" t="s">
        <v>130</v>
      </c>
      <c r="D12" s="81" t="s">
        <v>131</v>
      </c>
      <c r="E12" s="82">
        <v>246</v>
      </c>
      <c r="F12" s="84"/>
      <c r="G12" s="29" t="s">
        <v>48</v>
      </c>
      <c r="H12" s="85"/>
      <c r="I12" s="86"/>
      <c r="J12" s="1"/>
      <c r="K12" s="1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>
      <c r="A13" s="357"/>
      <c r="B13" s="363"/>
      <c r="C13" s="79" t="s">
        <v>132</v>
      </c>
      <c r="D13" s="81" t="s">
        <v>133</v>
      </c>
      <c r="E13" s="82">
        <v>255</v>
      </c>
      <c r="F13" s="84"/>
      <c r="G13" s="29" t="s">
        <v>48</v>
      </c>
      <c r="H13" s="85"/>
      <c r="I13" s="86"/>
      <c r="J13" s="1"/>
      <c r="K13" s="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>
      <c r="A14" s="357"/>
      <c r="B14" s="364"/>
      <c r="C14" s="87" t="s">
        <v>134</v>
      </c>
      <c r="D14" s="89" t="s">
        <v>135</v>
      </c>
      <c r="E14" s="91">
        <v>260</v>
      </c>
      <c r="F14" s="93"/>
      <c r="G14" s="29" t="s">
        <v>48</v>
      </c>
      <c r="H14" s="95"/>
      <c r="I14" s="98"/>
      <c r="J14" s="1"/>
      <c r="K14" s="1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>
      <c r="A15" s="357"/>
      <c r="B15" s="362" t="s">
        <v>158</v>
      </c>
      <c r="C15" s="59" t="s">
        <v>159</v>
      </c>
      <c r="D15" s="60" t="s">
        <v>89</v>
      </c>
      <c r="E15" s="61" t="s">
        <v>160</v>
      </c>
      <c r="F15" s="62">
        <v>0.13300000000000001</v>
      </c>
      <c r="G15" s="29" t="s">
        <v>48</v>
      </c>
      <c r="H15" s="64"/>
      <c r="I15" s="67"/>
      <c r="J15" s="1"/>
      <c r="K15" s="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>
      <c r="A16" s="357"/>
      <c r="B16" s="364"/>
      <c r="C16" s="87" t="s">
        <v>161</v>
      </c>
      <c r="D16" s="89" t="s">
        <v>162</v>
      </c>
      <c r="E16" s="91" t="s">
        <v>163</v>
      </c>
      <c r="F16" s="93">
        <v>0.13300000000000001</v>
      </c>
      <c r="G16" s="29" t="s">
        <v>48</v>
      </c>
      <c r="H16" s="95"/>
      <c r="I16" s="98"/>
      <c r="J16" s="1"/>
      <c r="K16" s="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>
      <c r="A17" s="357"/>
      <c r="B17" s="362" t="s">
        <v>165</v>
      </c>
      <c r="C17" s="59" t="s">
        <v>166</v>
      </c>
      <c r="D17" s="60" t="s">
        <v>167</v>
      </c>
      <c r="E17" s="61"/>
      <c r="F17" s="62"/>
      <c r="G17" s="29" t="s">
        <v>48</v>
      </c>
      <c r="H17" s="100"/>
      <c r="I17" s="101"/>
      <c r="J17" s="1"/>
      <c r="K17" s="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>
      <c r="A18" s="358"/>
      <c r="B18" s="364"/>
      <c r="C18" s="103" t="s">
        <v>169</v>
      </c>
      <c r="D18" s="106" t="s">
        <v>101</v>
      </c>
      <c r="E18" s="107"/>
      <c r="F18" s="109"/>
      <c r="G18" s="29" t="s">
        <v>48</v>
      </c>
      <c r="H18" s="100"/>
      <c r="I18" s="101"/>
      <c r="J18" s="1"/>
      <c r="K18" s="1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>
      <c r="A19" s="356" t="s">
        <v>21</v>
      </c>
      <c r="B19" s="362" t="s">
        <v>165</v>
      </c>
      <c r="C19" s="59" t="s">
        <v>179</v>
      </c>
      <c r="D19" s="60" t="s">
        <v>167</v>
      </c>
      <c r="E19" s="61">
        <v>370</v>
      </c>
      <c r="F19" s="62" t="s">
        <v>181</v>
      </c>
      <c r="G19" s="112" t="s">
        <v>48</v>
      </c>
      <c r="H19" s="64" t="s">
        <v>184</v>
      </c>
      <c r="I19" s="113" t="s">
        <v>48</v>
      </c>
      <c r="J19" s="1"/>
      <c r="K19" s="1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>
      <c r="A20" s="357"/>
      <c r="B20" s="363"/>
      <c r="C20" s="114" t="s">
        <v>187</v>
      </c>
      <c r="D20" s="115" t="s">
        <v>101</v>
      </c>
      <c r="E20" s="73">
        <v>410</v>
      </c>
      <c r="F20" s="75" t="s">
        <v>181</v>
      </c>
      <c r="G20" s="112" t="s">
        <v>48</v>
      </c>
      <c r="H20" s="116" t="s">
        <v>190</v>
      </c>
      <c r="I20" s="113" t="s">
        <v>48</v>
      </c>
      <c r="J20" s="1"/>
      <c r="K20" s="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>
      <c r="A21" s="357"/>
      <c r="B21" s="363"/>
      <c r="C21" s="114" t="s">
        <v>193</v>
      </c>
      <c r="D21" s="115" t="s">
        <v>115</v>
      </c>
      <c r="E21" s="117">
        <v>470</v>
      </c>
      <c r="F21" s="118" t="s">
        <v>181</v>
      </c>
      <c r="G21" s="112" t="s">
        <v>48</v>
      </c>
      <c r="H21" s="116" t="s">
        <v>194</v>
      </c>
      <c r="I21" s="113" t="s">
        <v>48</v>
      </c>
      <c r="J21" s="1"/>
      <c r="K21" s="1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4.25" customHeight="1">
      <c r="A22" s="357"/>
      <c r="B22" s="363"/>
      <c r="C22" s="69" t="s">
        <v>195</v>
      </c>
      <c r="D22" s="71" t="s">
        <v>131</v>
      </c>
      <c r="E22" s="73">
        <v>500</v>
      </c>
      <c r="F22" s="75" t="s">
        <v>181</v>
      </c>
      <c r="G22" s="112" t="s">
        <v>48</v>
      </c>
      <c r="H22" s="77" t="s">
        <v>196</v>
      </c>
      <c r="I22" s="113" t="s">
        <v>48</v>
      </c>
      <c r="J22" s="1"/>
      <c r="K22" s="1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>
      <c r="A23" s="357"/>
      <c r="B23" s="363"/>
      <c r="C23" s="69" t="s">
        <v>195</v>
      </c>
      <c r="D23" s="71" t="s">
        <v>133</v>
      </c>
      <c r="E23" s="73">
        <v>540</v>
      </c>
      <c r="F23" s="75" t="s">
        <v>181</v>
      </c>
      <c r="G23" s="112" t="s">
        <v>48</v>
      </c>
      <c r="H23" s="77" t="s">
        <v>196</v>
      </c>
      <c r="I23" s="113" t="s">
        <v>48</v>
      </c>
      <c r="J23" s="1"/>
      <c r="K23" s="1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>
      <c r="A24" s="357"/>
      <c r="B24" s="363"/>
      <c r="C24" s="69" t="s">
        <v>197</v>
      </c>
      <c r="D24" s="71" t="s">
        <v>135</v>
      </c>
      <c r="E24" s="75">
        <v>565</v>
      </c>
      <c r="F24" s="75" t="s">
        <v>181</v>
      </c>
      <c r="G24" s="112" t="s">
        <v>48</v>
      </c>
      <c r="H24" s="77" t="s">
        <v>198</v>
      </c>
      <c r="I24" s="113" t="s">
        <v>48</v>
      </c>
      <c r="J24" s="1"/>
      <c r="K24" s="1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>
      <c r="A25" s="357"/>
      <c r="B25" s="363"/>
      <c r="C25" s="103" t="s">
        <v>197</v>
      </c>
      <c r="D25" s="106" t="s">
        <v>199</v>
      </c>
      <c r="E25" s="107"/>
      <c r="F25" s="109"/>
      <c r="G25" s="112" t="s">
        <v>48</v>
      </c>
      <c r="H25" s="100" t="s">
        <v>198</v>
      </c>
      <c r="I25" s="113" t="s">
        <v>48</v>
      </c>
      <c r="J25" s="1"/>
      <c r="K25" s="1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>
      <c r="A26" s="357"/>
      <c r="B26" s="364"/>
      <c r="C26" s="87" t="s">
        <v>200</v>
      </c>
      <c r="D26" s="89" t="s">
        <v>201</v>
      </c>
      <c r="E26" s="91"/>
      <c r="F26" s="93"/>
      <c r="G26" s="112" t="s">
        <v>48</v>
      </c>
      <c r="H26" s="95" t="s">
        <v>202</v>
      </c>
      <c r="I26" s="113" t="s">
        <v>48</v>
      </c>
      <c r="J26" s="1"/>
      <c r="K26" s="1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4.25" customHeight="1">
      <c r="A27" s="357"/>
      <c r="B27" s="362" t="s">
        <v>203</v>
      </c>
      <c r="C27" s="59" t="s">
        <v>204</v>
      </c>
      <c r="D27" s="60" t="s">
        <v>205</v>
      </c>
      <c r="E27" s="61">
        <v>370</v>
      </c>
      <c r="F27" s="62" t="s">
        <v>181</v>
      </c>
      <c r="G27" s="112" t="s">
        <v>48</v>
      </c>
      <c r="H27" s="64" t="s">
        <v>207</v>
      </c>
      <c r="I27" s="113" t="s">
        <v>48</v>
      </c>
      <c r="J27" s="1"/>
      <c r="K27" s="1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>
      <c r="A28" s="357"/>
      <c r="B28" s="363"/>
      <c r="C28" s="69" t="s">
        <v>209</v>
      </c>
      <c r="D28" s="71" t="s">
        <v>101</v>
      </c>
      <c r="E28" s="73">
        <v>410</v>
      </c>
      <c r="F28" s="75" t="s">
        <v>181</v>
      </c>
      <c r="G28" s="112" t="s">
        <v>48</v>
      </c>
      <c r="H28" s="77" t="s">
        <v>210</v>
      </c>
      <c r="I28" s="113" t="s">
        <v>48</v>
      </c>
      <c r="J28" s="1"/>
      <c r="K28" s="1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>
      <c r="A29" s="357"/>
      <c r="B29" s="363"/>
      <c r="C29" s="69" t="s">
        <v>211</v>
      </c>
      <c r="D29" s="71" t="s">
        <v>115</v>
      </c>
      <c r="E29" s="73">
        <v>470</v>
      </c>
      <c r="F29" s="75" t="s">
        <v>181</v>
      </c>
      <c r="G29" s="112" t="s">
        <v>48</v>
      </c>
      <c r="H29" s="77" t="s">
        <v>212</v>
      </c>
      <c r="I29" s="113" t="s">
        <v>48</v>
      </c>
      <c r="J29" s="1"/>
      <c r="K29" s="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>
      <c r="A30" s="357"/>
      <c r="B30" s="363"/>
      <c r="C30" s="69" t="s">
        <v>213</v>
      </c>
      <c r="D30" s="71" t="s">
        <v>131</v>
      </c>
      <c r="E30" s="73">
        <v>500</v>
      </c>
      <c r="F30" s="75" t="s">
        <v>181</v>
      </c>
      <c r="G30" s="112" t="s">
        <v>48</v>
      </c>
      <c r="H30" s="77" t="s">
        <v>214</v>
      </c>
      <c r="I30" s="113" t="s">
        <v>48</v>
      </c>
      <c r="J30" s="1"/>
      <c r="K30" s="1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>
      <c r="A31" s="357"/>
      <c r="B31" s="363"/>
      <c r="C31" s="69" t="s">
        <v>213</v>
      </c>
      <c r="D31" s="71" t="s">
        <v>133</v>
      </c>
      <c r="E31" s="73">
        <v>540</v>
      </c>
      <c r="F31" s="75" t="s">
        <v>181</v>
      </c>
      <c r="G31" s="112" t="s">
        <v>48</v>
      </c>
      <c r="H31" s="77" t="s">
        <v>214</v>
      </c>
      <c r="I31" s="113" t="s">
        <v>48</v>
      </c>
      <c r="J31" s="1"/>
      <c r="K31" s="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>
      <c r="A32" s="357"/>
      <c r="B32" s="363"/>
      <c r="C32" s="69" t="s">
        <v>215</v>
      </c>
      <c r="D32" s="71" t="s">
        <v>135</v>
      </c>
      <c r="E32" s="73">
        <v>565</v>
      </c>
      <c r="F32" s="75" t="s">
        <v>181</v>
      </c>
      <c r="G32" s="112" t="s">
        <v>48</v>
      </c>
      <c r="H32" s="77" t="s">
        <v>216</v>
      </c>
      <c r="I32" s="113" t="s">
        <v>48</v>
      </c>
      <c r="J32" s="1"/>
      <c r="K32" s="1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>
      <c r="A33" s="357"/>
      <c r="B33" s="363"/>
      <c r="C33" s="69" t="s">
        <v>215</v>
      </c>
      <c r="D33" s="71" t="s">
        <v>199</v>
      </c>
      <c r="E33" s="73">
        <v>720</v>
      </c>
      <c r="F33" s="75" t="s">
        <v>218</v>
      </c>
      <c r="G33" s="112" t="s">
        <v>48</v>
      </c>
      <c r="H33" s="77" t="s">
        <v>216</v>
      </c>
      <c r="I33" s="113" t="s">
        <v>48</v>
      </c>
      <c r="J33" s="1"/>
      <c r="K33" s="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>
      <c r="A34" s="357"/>
      <c r="B34" s="363"/>
      <c r="C34" s="69" t="s">
        <v>219</v>
      </c>
      <c r="D34" s="71" t="s">
        <v>201</v>
      </c>
      <c r="E34" s="73">
        <v>793</v>
      </c>
      <c r="F34" s="75" t="s">
        <v>218</v>
      </c>
      <c r="G34" s="112" t="s">
        <v>48</v>
      </c>
      <c r="H34" s="77" t="s">
        <v>220</v>
      </c>
      <c r="I34" s="113" t="s">
        <v>48</v>
      </c>
      <c r="J34" s="1"/>
      <c r="K34" s="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>
      <c r="A35" s="357"/>
      <c r="B35" s="359" t="s">
        <v>221</v>
      </c>
      <c r="C35" s="59" t="s">
        <v>225</v>
      </c>
      <c r="D35" s="60" t="s">
        <v>167</v>
      </c>
      <c r="E35" s="61">
        <v>380</v>
      </c>
      <c r="F35" s="62" t="s">
        <v>226</v>
      </c>
      <c r="G35" s="112" t="s">
        <v>48</v>
      </c>
      <c r="H35" s="64" t="s">
        <v>227</v>
      </c>
      <c r="I35" s="113" t="s">
        <v>48</v>
      </c>
      <c r="J35" s="1"/>
      <c r="K35" s="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>
      <c r="A36" s="357"/>
      <c r="B36" s="360"/>
      <c r="C36" s="114" t="s">
        <v>231</v>
      </c>
      <c r="D36" s="115" t="s">
        <v>232</v>
      </c>
      <c r="E36" s="117">
        <v>455</v>
      </c>
      <c r="F36" s="118"/>
      <c r="G36" s="112" t="s">
        <v>48</v>
      </c>
      <c r="H36" s="116" t="s">
        <v>234</v>
      </c>
      <c r="I36" s="113" t="s">
        <v>48</v>
      </c>
      <c r="J36" s="1"/>
      <c r="K36" s="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>
      <c r="A37" s="357"/>
      <c r="B37" s="360"/>
      <c r="C37" s="69" t="s">
        <v>231</v>
      </c>
      <c r="D37" s="71" t="s">
        <v>101</v>
      </c>
      <c r="E37" s="73">
        <v>490</v>
      </c>
      <c r="F37" s="75" t="s">
        <v>226</v>
      </c>
      <c r="G37" s="112" t="s">
        <v>48</v>
      </c>
      <c r="H37" s="116" t="s">
        <v>234</v>
      </c>
      <c r="I37" s="113" t="s">
        <v>48</v>
      </c>
      <c r="J37" s="1"/>
      <c r="K37" s="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>
      <c r="A38" s="357"/>
      <c r="B38" s="360"/>
      <c r="C38" s="69" t="s">
        <v>235</v>
      </c>
      <c r="D38" s="71" t="s">
        <v>237</v>
      </c>
      <c r="E38" s="73">
        <v>540</v>
      </c>
      <c r="F38" s="75" t="s">
        <v>238</v>
      </c>
      <c r="G38" s="112" t="s">
        <v>48</v>
      </c>
      <c r="H38" s="77" t="s">
        <v>239</v>
      </c>
      <c r="I38" s="113" t="s">
        <v>48</v>
      </c>
      <c r="J38" s="1"/>
      <c r="K38" s="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>
      <c r="A39" s="357"/>
      <c r="B39" s="360"/>
      <c r="C39" s="69" t="s">
        <v>235</v>
      </c>
      <c r="D39" s="71" t="s">
        <v>240</v>
      </c>
      <c r="E39" s="73">
        <v>570</v>
      </c>
      <c r="F39" s="75"/>
      <c r="G39" s="112" t="s">
        <v>48</v>
      </c>
      <c r="H39" s="77" t="s">
        <v>239</v>
      </c>
      <c r="I39" s="113" t="s">
        <v>48</v>
      </c>
      <c r="J39" s="1"/>
      <c r="K39" s="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>
      <c r="A40" s="357"/>
      <c r="B40" s="360"/>
      <c r="C40" s="69" t="s">
        <v>241</v>
      </c>
      <c r="D40" s="71" t="s">
        <v>242</v>
      </c>
      <c r="E40" s="73">
        <v>750</v>
      </c>
      <c r="F40" s="75" t="s">
        <v>238</v>
      </c>
      <c r="G40" s="112" t="s">
        <v>48</v>
      </c>
      <c r="H40" s="77" t="s">
        <v>243</v>
      </c>
      <c r="I40" s="113" t="s">
        <v>48</v>
      </c>
      <c r="J40" s="1"/>
      <c r="K40" s="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>
      <c r="A41" s="357"/>
      <c r="B41" s="360"/>
      <c r="C41" s="79" t="s">
        <v>241</v>
      </c>
      <c r="D41" s="81" t="s">
        <v>244</v>
      </c>
      <c r="E41" s="82">
        <v>820</v>
      </c>
      <c r="F41" s="84"/>
      <c r="G41" s="112" t="s">
        <v>48</v>
      </c>
      <c r="H41" s="85" t="s">
        <v>243</v>
      </c>
      <c r="I41" s="113" t="s">
        <v>48</v>
      </c>
      <c r="J41" s="1"/>
      <c r="K41" s="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>
      <c r="A42" s="357"/>
      <c r="B42" s="360"/>
      <c r="C42" s="69" t="s">
        <v>241</v>
      </c>
      <c r="D42" s="71" t="s">
        <v>133</v>
      </c>
      <c r="E42" s="73"/>
      <c r="F42" s="75"/>
      <c r="G42" s="112" t="s">
        <v>48</v>
      </c>
      <c r="H42" s="77" t="s">
        <v>243</v>
      </c>
      <c r="I42" s="113" t="s">
        <v>48</v>
      </c>
      <c r="J42" s="1"/>
      <c r="K42" s="1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>
      <c r="A43" s="357"/>
      <c r="B43" s="361"/>
      <c r="C43" s="103" t="s">
        <v>259</v>
      </c>
      <c r="D43" s="106" t="s">
        <v>135</v>
      </c>
      <c r="E43" s="107"/>
      <c r="F43" s="109"/>
      <c r="G43" s="112" t="s">
        <v>48</v>
      </c>
      <c r="H43" s="100"/>
      <c r="I43" s="113" t="s">
        <v>48</v>
      </c>
      <c r="J43" s="1"/>
      <c r="K43" s="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>
      <c r="A44" s="357"/>
      <c r="B44" s="362" t="s">
        <v>262</v>
      </c>
      <c r="C44" s="59" t="s">
        <v>267</v>
      </c>
      <c r="D44" s="60" t="s">
        <v>89</v>
      </c>
      <c r="E44" s="61">
        <v>380</v>
      </c>
      <c r="F44" s="62" t="s">
        <v>226</v>
      </c>
      <c r="G44" s="112" t="s">
        <v>48</v>
      </c>
      <c r="H44" s="64" t="s">
        <v>268</v>
      </c>
      <c r="I44" s="113" t="s">
        <v>48</v>
      </c>
      <c r="J44" s="1"/>
      <c r="K44" s="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>
      <c r="A45" s="357"/>
      <c r="B45" s="363"/>
      <c r="C45" s="69" t="s">
        <v>269</v>
      </c>
      <c r="D45" s="71" t="s">
        <v>232</v>
      </c>
      <c r="E45" s="73">
        <v>515</v>
      </c>
      <c r="F45" s="75" t="s">
        <v>226</v>
      </c>
      <c r="G45" s="112" t="s">
        <v>48</v>
      </c>
      <c r="H45" s="116" t="s">
        <v>268</v>
      </c>
      <c r="I45" s="113" t="s">
        <v>48</v>
      </c>
      <c r="J45" s="1"/>
      <c r="K45" s="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>
      <c r="A46" s="357"/>
      <c r="B46" s="363"/>
      <c r="C46" s="69" t="s">
        <v>269</v>
      </c>
      <c r="D46" s="71" t="s">
        <v>101</v>
      </c>
      <c r="E46" s="73">
        <v>550</v>
      </c>
      <c r="F46" s="75" t="s">
        <v>226</v>
      </c>
      <c r="G46" s="112" t="s">
        <v>48</v>
      </c>
      <c r="H46" s="116" t="s">
        <v>268</v>
      </c>
      <c r="I46" s="113" t="s">
        <v>48</v>
      </c>
      <c r="J46" s="1"/>
      <c r="K46" s="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>
      <c r="A47" s="357"/>
      <c r="B47" s="363"/>
      <c r="C47" s="69" t="s">
        <v>270</v>
      </c>
      <c r="D47" s="71" t="s">
        <v>237</v>
      </c>
      <c r="E47" s="73">
        <v>600</v>
      </c>
      <c r="F47" s="75" t="s">
        <v>181</v>
      </c>
      <c r="G47" s="112" t="s">
        <v>48</v>
      </c>
      <c r="H47" s="77" t="s">
        <v>268</v>
      </c>
      <c r="I47" s="113" t="s">
        <v>48</v>
      </c>
      <c r="J47" s="1"/>
      <c r="K47" s="1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>
      <c r="A48" s="357"/>
      <c r="B48" s="363"/>
      <c r="C48" s="69" t="s">
        <v>270</v>
      </c>
      <c r="D48" s="71" t="s">
        <v>240</v>
      </c>
      <c r="E48" s="73">
        <v>630</v>
      </c>
      <c r="F48" s="75" t="s">
        <v>181</v>
      </c>
      <c r="G48" s="112" t="s">
        <v>48</v>
      </c>
      <c r="H48" s="77" t="s">
        <v>268</v>
      </c>
      <c r="I48" s="113" t="s">
        <v>48</v>
      </c>
      <c r="J48" s="1"/>
      <c r="K48" s="1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>
      <c r="A49" s="357"/>
      <c r="B49" s="363"/>
      <c r="C49" s="69" t="s">
        <v>271</v>
      </c>
      <c r="D49" s="71" t="s">
        <v>242</v>
      </c>
      <c r="E49" s="73">
        <v>810</v>
      </c>
      <c r="F49" s="75" t="s">
        <v>181</v>
      </c>
      <c r="G49" s="112" t="s">
        <v>48</v>
      </c>
      <c r="H49" s="77" t="s">
        <v>268</v>
      </c>
      <c r="I49" s="113" t="s">
        <v>48</v>
      </c>
      <c r="J49" s="1"/>
      <c r="K49" s="1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>
      <c r="A50" s="357"/>
      <c r="B50" s="364"/>
      <c r="C50" s="128" t="s">
        <v>271</v>
      </c>
      <c r="D50" s="129" t="s">
        <v>244</v>
      </c>
      <c r="E50" s="131">
        <v>880</v>
      </c>
      <c r="F50" s="132"/>
      <c r="G50" s="112" t="s">
        <v>48</v>
      </c>
      <c r="H50" s="134" t="s">
        <v>268</v>
      </c>
      <c r="I50" s="113" t="s">
        <v>48</v>
      </c>
      <c r="J50" s="1"/>
      <c r="K50" s="1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>
      <c r="A51" s="357"/>
      <c r="B51" s="362" t="s">
        <v>279</v>
      </c>
      <c r="C51" s="114" t="s">
        <v>281</v>
      </c>
      <c r="D51" s="115" t="s">
        <v>167</v>
      </c>
      <c r="E51" s="118">
        <v>700</v>
      </c>
      <c r="F51" s="118" t="s">
        <v>238</v>
      </c>
      <c r="G51" s="112" t="s">
        <v>48</v>
      </c>
      <c r="H51" s="116" t="s">
        <v>282</v>
      </c>
      <c r="I51" s="113" t="s">
        <v>48</v>
      </c>
      <c r="J51" s="1"/>
      <c r="K51" s="1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>
      <c r="A52" s="357"/>
      <c r="B52" s="363"/>
      <c r="C52" s="69" t="s">
        <v>283</v>
      </c>
      <c r="D52" s="71" t="s">
        <v>232</v>
      </c>
      <c r="E52" s="75">
        <v>750</v>
      </c>
      <c r="F52" s="75"/>
      <c r="G52" s="112" t="s">
        <v>48</v>
      </c>
      <c r="H52" s="77" t="s">
        <v>284</v>
      </c>
      <c r="I52" s="113" t="s">
        <v>48</v>
      </c>
      <c r="J52" s="1"/>
      <c r="K52" s="1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>
      <c r="A53" s="357"/>
      <c r="B53" s="363"/>
      <c r="C53" s="79" t="s">
        <v>285</v>
      </c>
      <c r="D53" s="81" t="s">
        <v>101</v>
      </c>
      <c r="E53" s="84">
        <v>850</v>
      </c>
      <c r="F53" s="84"/>
      <c r="G53" s="112" t="s">
        <v>48</v>
      </c>
      <c r="H53" s="85" t="s">
        <v>284</v>
      </c>
      <c r="I53" s="113" t="s">
        <v>48</v>
      </c>
      <c r="J53" s="1"/>
      <c r="K53" s="1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>
      <c r="A54" s="357"/>
      <c r="B54" s="363"/>
      <c r="C54" s="79" t="s">
        <v>286</v>
      </c>
      <c r="D54" s="81" t="s">
        <v>115</v>
      </c>
      <c r="E54" s="84"/>
      <c r="F54" s="84"/>
      <c r="G54" s="112" t="s">
        <v>48</v>
      </c>
      <c r="H54" s="85" t="s">
        <v>287</v>
      </c>
      <c r="I54" s="113" t="s">
        <v>48</v>
      </c>
      <c r="J54" s="1"/>
      <c r="K54" s="1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>
      <c r="A55" s="357"/>
      <c r="B55" s="363"/>
      <c r="C55" s="79" t="s">
        <v>289</v>
      </c>
      <c r="D55" s="81" t="s">
        <v>242</v>
      </c>
      <c r="E55" s="84"/>
      <c r="F55" s="84"/>
      <c r="G55" s="112" t="s">
        <v>48</v>
      </c>
      <c r="H55" s="85" t="s">
        <v>290</v>
      </c>
      <c r="I55" s="113" t="s">
        <v>48</v>
      </c>
      <c r="J55" s="1"/>
      <c r="K55" s="1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>
      <c r="A56" s="357"/>
      <c r="B56" s="363"/>
      <c r="C56" s="79" t="s">
        <v>291</v>
      </c>
      <c r="D56" s="81" t="s">
        <v>244</v>
      </c>
      <c r="E56" s="84"/>
      <c r="F56" s="84"/>
      <c r="G56" s="112" t="s">
        <v>48</v>
      </c>
      <c r="H56" s="85" t="s">
        <v>290</v>
      </c>
      <c r="I56" s="113" t="s">
        <v>48</v>
      </c>
      <c r="J56" s="1"/>
      <c r="K56" s="1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>
      <c r="A57" s="357"/>
      <c r="B57" s="363"/>
      <c r="C57" s="79" t="s">
        <v>292</v>
      </c>
      <c r="D57" s="81" t="s">
        <v>133</v>
      </c>
      <c r="E57" s="84"/>
      <c r="F57" s="84"/>
      <c r="G57" s="112" t="s">
        <v>48</v>
      </c>
      <c r="H57" s="85"/>
      <c r="I57" s="138"/>
      <c r="J57" s="1"/>
      <c r="K57" s="1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>
      <c r="A58" s="357"/>
      <c r="B58" s="363"/>
      <c r="C58" s="79" t="s">
        <v>293</v>
      </c>
      <c r="D58" s="81" t="s">
        <v>135</v>
      </c>
      <c r="E58" s="84"/>
      <c r="F58" s="84"/>
      <c r="G58" s="112" t="s">
        <v>48</v>
      </c>
      <c r="H58" s="85"/>
      <c r="I58" s="138"/>
      <c r="J58" s="1"/>
      <c r="K58" s="1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>
      <c r="A59" s="357"/>
      <c r="B59" s="363"/>
      <c r="C59" s="79" t="s">
        <v>294</v>
      </c>
      <c r="D59" s="81" t="s">
        <v>295</v>
      </c>
      <c r="E59" s="84"/>
      <c r="F59" s="84"/>
      <c r="G59" s="112" t="s">
        <v>48</v>
      </c>
      <c r="H59" s="85"/>
      <c r="I59" s="138"/>
      <c r="J59" s="1"/>
      <c r="K59" s="1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>
      <c r="A60" s="357"/>
      <c r="B60" s="363"/>
      <c r="C60" s="79" t="s">
        <v>297</v>
      </c>
      <c r="D60" s="81" t="s">
        <v>199</v>
      </c>
      <c r="E60" s="84"/>
      <c r="F60" s="84"/>
      <c r="G60" s="112" t="s">
        <v>48</v>
      </c>
      <c r="H60" s="85"/>
      <c r="I60" s="138"/>
      <c r="J60" s="1"/>
      <c r="K60" s="1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>
      <c r="A61" s="357"/>
      <c r="B61" s="363"/>
      <c r="C61" s="79" t="s">
        <v>298</v>
      </c>
      <c r="D61" s="81" t="s">
        <v>299</v>
      </c>
      <c r="E61" s="84"/>
      <c r="F61" s="84"/>
      <c r="G61" s="139" t="s">
        <v>48</v>
      </c>
      <c r="H61" s="85"/>
      <c r="I61" s="138"/>
      <c r="J61" s="1"/>
      <c r="K61" s="1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>
      <c r="A62" s="351" t="s">
        <v>300</v>
      </c>
      <c r="B62" s="352"/>
      <c r="C62" s="352"/>
      <c r="D62" s="352"/>
      <c r="E62" s="352"/>
      <c r="F62" s="352"/>
      <c r="G62" s="352"/>
      <c r="H62" s="352"/>
      <c r="I62" s="334"/>
      <c r="J62" s="1"/>
      <c r="K62" s="1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>
      <c r="A63" s="353"/>
      <c r="B63" s="354"/>
      <c r="C63" s="354"/>
      <c r="D63" s="354"/>
      <c r="E63" s="354"/>
      <c r="F63" s="354"/>
      <c r="G63" s="354"/>
      <c r="H63" s="354"/>
      <c r="I63" s="355"/>
      <c r="J63" s="1"/>
      <c r="K63" s="1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353"/>
      <c r="B64" s="354"/>
      <c r="C64" s="354"/>
      <c r="D64" s="354"/>
      <c r="E64" s="354"/>
      <c r="F64" s="354"/>
      <c r="G64" s="354"/>
      <c r="H64" s="354"/>
      <c r="I64" s="355"/>
      <c r="J64" s="1"/>
      <c r="K64" s="1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353"/>
      <c r="B65" s="354"/>
      <c r="C65" s="354"/>
      <c r="D65" s="354"/>
      <c r="E65" s="354"/>
      <c r="F65" s="354"/>
      <c r="G65" s="354"/>
      <c r="H65" s="354"/>
      <c r="I65" s="355"/>
      <c r="J65" s="1"/>
      <c r="K65" s="1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353"/>
      <c r="B66" s="354"/>
      <c r="C66" s="354"/>
      <c r="D66" s="354"/>
      <c r="E66" s="354"/>
      <c r="F66" s="354"/>
      <c r="G66" s="354"/>
      <c r="H66" s="354"/>
      <c r="I66" s="355"/>
      <c r="J66" s="1"/>
      <c r="K66" s="1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353"/>
      <c r="B67" s="354"/>
      <c r="C67" s="354"/>
      <c r="D67" s="354"/>
      <c r="E67" s="354"/>
      <c r="F67" s="354"/>
      <c r="G67" s="354"/>
      <c r="H67" s="354"/>
      <c r="I67" s="355"/>
      <c r="J67" s="1"/>
      <c r="K67" s="1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353"/>
      <c r="B68" s="354"/>
      <c r="C68" s="354"/>
      <c r="D68" s="354"/>
      <c r="E68" s="354"/>
      <c r="F68" s="354"/>
      <c r="G68" s="354"/>
      <c r="H68" s="354"/>
      <c r="I68" s="355"/>
      <c r="J68" s="1"/>
      <c r="K68" s="1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353"/>
      <c r="B69" s="354"/>
      <c r="C69" s="354"/>
      <c r="D69" s="354"/>
      <c r="E69" s="354"/>
      <c r="F69" s="354"/>
      <c r="G69" s="354"/>
      <c r="H69" s="354"/>
      <c r="I69" s="355"/>
      <c r="J69" s="1"/>
      <c r="K69" s="1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353"/>
      <c r="B70" s="354"/>
      <c r="C70" s="354"/>
      <c r="D70" s="354"/>
      <c r="E70" s="354"/>
      <c r="F70" s="354"/>
      <c r="G70" s="354"/>
      <c r="H70" s="354"/>
      <c r="I70" s="355"/>
      <c r="J70" s="1"/>
      <c r="K70" s="1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353"/>
      <c r="B71" s="354"/>
      <c r="C71" s="354"/>
      <c r="D71" s="354"/>
      <c r="E71" s="354"/>
      <c r="F71" s="354"/>
      <c r="G71" s="354"/>
      <c r="H71" s="354"/>
      <c r="I71" s="355"/>
      <c r="J71" s="1"/>
      <c r="K71" s="1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353"/>
      <c r="B72" s="354"/>
      <c r="C72" s="354"/>
      <c r="D72" s="354"/>
      <c r="E72" s="354"/>
      <c r="F72" s="354"/>
      <c r="G72" s="354"/>
      <c r="H72" s="354"/>
      <c r="I72" s="355"/>
      <c r="J72" s="1"/>
      <c r="K72" s="1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326"/>
      <c r="B73" s="328"/>
      <c r="C73" s="328"/>
      <c r="D73" s="328"/>
      <c r="E73" s="328"/>
      <c r="F73" s="328"/>
      <c r="G73" s="328"/>
      <c r="H73" s="328"/>
      <c r="I73" s="329"/>
      <c r="J73" s="1"/>
      <c r="K73" s="1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7">
    <mergeCell ref="A1:I1"/>
    <mergeCell ref="B19:B26"/>
    <mergeCell ref="B17:B18"/>
    <mergeCell ref="B15:B16"/>
    <mergeCell ref="B9:B14"/>
    <mergeCell ref="A2:I2"/>
    <mergeCell ref="A4:I4"/>
    <mergeCell ref="A3:I3"/>
    <mergeCell ref="B6:B7"/>
    <mergeCell ref="A6:A8"/>
    <mergeCell ref="A62:I73"/>
    <mergeCell ref="A9:A18"/>
    <mergeCell ref="B35:B43"/>
    <mergeCell ref="B27:B34"/>
    <mergeCell ref="B51:B61"/>
    <mergeCell ref="A19:A61"/>
    <mergeCell ref="B44:B5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showGridLines="0" workbookViewId="0">
      <selection sqref="A1:L1"/>
    </sheetView>
  </sheetViews>
  <sheetFormatPr defaultColWidth="17.28515625" defaultRowHeight="15" customHeight="1"/>
  <cols>
    <col min="1" max="1" width="11.42578125" customWidth="1"/>
    <col min="2" max="3" width="10.140625" customWidth="1"/>
    <col min="4" max="4" width="12" customWidth="1"/>
    <col min="5" max="5" width="10.140625" customWidth="1"/>
    <col min="6" max="6" width="11.42578125" customWidth="1"/>
    <col min="7" max="8" width="11" customWidth="1"/>
    <col min="9" max="9" width="11.5703125" customWidth="1"/>
    <col min="10" max="10" width="11" customWidth="1"/>
    <col min="11" max="12" width="12" customWidth="1"/>
    <col min="13" max="22" width="9.140625" customWidth="1"/>
  </cols>
  <sheetData>
    <row r="1" spans="1:26" ht="21" customHeight="1">
      <c r="A1" s="376" t="s">
        <v>7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31"/>
      <c r="M1" s="8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8.5" customHeight="1">
      <c r="A2" s="375" t="s">
        <v>14</v>
      </c>
      <c r="B2" s="375" t="s">
        <v>16</v>
      </c>
      <c r="C2" s="10" t="s">
        <v>17</v>
      </c>
      <c r="D2" s="11"/>
      <c r="E2" s="12"/>
      <c r="F2" s="377" t="s">
        <v>18</v>
      </c>
      <c r="G2" s="342"/>
      <c r="H2" s="342"/>
      <c r="I2" s="331"/>
      <c r="J2" s="377" t="s">
        <v>19</v>
      </c>
      <c r="K2" s="342"/>
      <c r="L2" s="331"/>
      <c r="M2" s="8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>
      <c r="A3" s="323"/>
      <c r="B3" s="323"/>
      <c r="C3" s="14" t="s">
        <v>22</v>
      </c>
      <c r="D3" s="14" t="s">
        <v>24</v>
      </c>
      <c r="E3" s="14" t="s">
        <v>25</v>
      </c>
      <c r="F3" s="14" t="s">
        <v>26</v>
      </c>
      <c r="G3" s="14" t="s">
        <v>27</v>
      </c>
      <c r="H3" s="14" t="s">
        <v>28</v>
      </c>
      <c r="I3" s="15" t="s">
        <v>29</v>
      </c>
      <c r="J3" s="14" t="s">
        <v>31</v>
      </c>
      <c r="K3" s="10" t="s">
        <v>32</v>
      </c>
      <c r="L3" s="17"/>
      <c r="M3" s="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371" t="s">
        <v>33</v>
      </c>
      <c r="B4" s="19" t="s">
        <v>35</v>
      </c>
      <c r="C4" s="21">
        <v>12966.25</v>
      </c>
      <c r="D4" s="21">
        <v>5426.85</v>
      </c>
      <c r="E4" s="21">
        <v>7938.5074999999997</v>
      </c>
      <c r="F4" s="21">
        <v>15549.380000000001</v>
      </c>
      <c r="G4" s="21">
        <v>8849.94</v>
      </c>
      <c r="H4" s="21">
        <v>11354.64</v>
      </c>
      <c r="I4" s="21">
        <v>27789.52</v>
      </c>
      <c r="J4" s="378">
        <v>2915</v>
      </c>
      <c r="K4" s="24"/>
      <c r="L4" s="25"/>
      <c r="M4" s="8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343"/>
      <c r="B5" s="28" t="s">
        <v>47</v>
      </c>
      <c r="C5" s="30">
        <v>13813.8</v>
      </c>
      <c r="D5" s="30">
        <v>7152.3099999999995</v>
      </c>
      <c r="E5" s="30">
        <v>9309.1350000000002</v>
      </c>
      <c r="F5" s="30">
        <v>16417.169999999998</v>
      </c>
      <c r="G5" s="30">
        <v>10643.71</v>
      </c>
      <c r="H5" s="30">
        <v>13358.4</v>
      </c>
      <c r="I5" s="30">
        <v>28793.93</v>
      </c>
      <c r="J5" s="343"/>
      <c r="K5" s="32"/>
      <c r="L5" s="25"/>
      <c r="M5" s="8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343"/>
      <c r="B6" s="19" t="s">
        <v>49</v>
      </c>
      <c r="C6" s="21">
        <v>14724.6</v>
      </c>
      <c r="D6" s="21">
        <v>9058.6650000000009</v>
      </c>
      <c r="E6" s="21">
        <v>10714.55</v>
      </c>
      <c r="F6" s="21">
        <v>17233.094999999998</v>
      </c>
      <c r="G6" s="21">
        <v>12523.5</v>
      </c>
      <c r="H6" s="21">
        <v>15028.2</v>
      </c>
      <c r="I6" s="21">
        <v>29555.460000000003</v>
      </c>
      <c r="J6" s="343"/>
      <c r="K6" s="24"/>
      <c r="L6" s="25"/>
      <c r="M6" s="8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323"/>
      <c r="B7" s="28" t="s">
        <v>50</v>
      </c>
      <c r="C7" s="30">
        <v>15546.85</v>
      </c>
      <c r="D7" s="30">
        <v>10951.105000000001</v>
      </c>
      <c r="E7" s="30">
        <v>12189.54</v>
      </c>
      <c r="F7" s="30">
        <v>18183.11</v>
      </c>
      <c r="G7" s="30">
        <v>14402.025</v>
      </c>
      <c r="H7" s="30">
        <v>17303.302500000002</v>
      </c>
      <c r="I7" s="30">
        <v>30477.644999999997</v>
      </c>
      <c r="J7" s="323"/>
      <c r="K7" s="32"/>
      <c r="L7" s="25"/>
      <c r="M7" s="8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371" t="s">
        <v>51</v>
      </c>
      <c r="B8" s="35" t="s">
        <v>35</v>
      </c>
      <c r="C8" s="21">
        <v>14598.1</v>
      </c>
      <c r="D8" s="21">
        <v>6418.61</v>
      </c>
      <c r="E8" s="21">
        <v>7945.4650000000001</v>
      </c>
      <c r="F8" s="21">
        <v>19222.939999999999</v>
      </c>
      <c r="G8" s="21">
        <v>12426.094999999999</v>
      </c>
      <c r="H8" s="21">
        <v>12523.5</v>
      </c>
      <c r="I8" s="21">
        <v>29697.013500000001</v>
      </c>
      <c r="J8" s="379">
        <v>3736</v>
      </c>
      <c r="K8" s="24">
        <v>5267</v>
      </c>
      <c r="L8" s="25"/>
      <c r="M8" s="8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343"/>
      <c r="B9" s="28" t="s">
        <v>47</v>
      </c>
      <c r="C9" s="30">
        <v>15374.81</v>
      </c>
      <c r="D9" s="30">
        <v>8446.4049999999988</v>
      </c>
      <c r="E9" s="30">
        <v>9316.0924999999988</v>
      </c>
      <c r="F9" s="30">
        <v>20465.169999999998</v>
      </c>
      <c r="G9" s="30">
        <v>15056.03</v>
      </c>
      <c r="H9" s="30">
        <v>15056.03</v>
      </c>
      <c r="I9" s="30">
        <v>30780.8655</v>
      </c>
      <c r="J9" s="343"/>
      <c r="K9" s="32">
        <v>5775</v>
      </c>
      <c r="L9" s="25"/>
      <c r="M9" s="8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343"/>
      <c r="B10" s="19" t="s">
        <v>49</v>
      </c>
      <c r="C10" s="21">
        <v>16178.084999999999</v>
      </c>
      <c r="D10" s="21">
        <v>11006.764999999999</v>
      </c>
      <c r="E10" s="21">
        <v>11006.764999999999</v>
      </c>
      <c r="F10" s="21">
        <v>21919.919999999998</v>
      </c>
      <c r="G10" s="21">
        <v>18131.244999999999</v>
      </c>
      <c r="H10" s="21">
        <v>18131.244999999999</v>
      </c>
      <c r="I10" s="21">
        <v>31862.061000000002</v>
      </c>
      <c r="J10" s="343"/>
      <c r="K10" s="24">
        <v>6297</v>
      </c>
      <c r="L10" s="25"/>
      <c r="M10" s="8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323"/>
      <c r="B11" s="28" t="s">
        <v>50</v>
      </c>
      <c r="C11" s="30">
        <v>17016.78</v>
      </c>
      <c r="D11" s="30">
        <v>12760.055</v>
      </c>
      <c r="E11" s="30">
        <v>12760.055</v>
      </c>
      <c r="F11" s="30">
        <v>23302.564999999999</v>
      </c>
      <c r="G11" s="30">
        <v>20413.305</v>
      </c>
      <c r="H11" s="30">
        <v>20413.305</v>
      </c>
      <c r="I11" s="30">
        <v>32944.584750000002</v>
      </c>
      <c r="J11" s="323"/>
      <c r="K11" s="32">
        <v>6804</v>
      </c>
      <c r="L11" s="25"/>
      <c r="M11" s="8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371" t="s">
        <v>57</v>
      </c>
      <c r="B12" s="19" t="s">
        <v>35</v>
      </c>
      <c r="C12" s="21">
        <v>19564.489999999998</v>
      </c>
      <c r="D12" s="21">
        <v>8599.4700000000012</v>
      </c>
      <c r="E12" s="21">
        <v>11438.130000000001</v>
      </c>
      <c r="F12" s="21">
        <v>26262.664999999997</v>
      </c>
      <c r="G12" s="21">
        <v>16210.975</v>
      </c>
      <c r="H12" s="21">
        <v>17372.877500000002</v>
      </c>
      <c r="I12" s="21">
        <v>40399.040000000001</v>
      </c>
      <c r="J12" s="378">
        <v>6679</v>
      </c>
      <c r="K12" s="24">
        <v>6770</v>
      </c>
      <c r="L12" s="25"/>
      <c r="M12" s="8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343"/>
      <c r="B13" s="28" t="s">
        <v>47</v>
      </c>
      <c r="C13" s="30">
        <v>20654.919999999998</v>
      </c>
      <c r="D13" s="30">
        <v>10867.615</v>
      </c>
      <c r="E13" s="30">
        <v>13490.592500000001</v>
      </c>
      <c r="F13" s="30">
        <v>27794.58</v>
      </c>
      <c r="G13" s="30">
        <v>19119.210000000003</v>
      </c>
      <c r="H13" s="30">
        <v>19606.235000000001</v>
      </c>
      <c r="I13" s="30">
        <v>41779.154999999999</v>
      </c>
      <c r="J13" s="343"/>
      <c r="K13" s="32">
        <v>7298</v>
      </c>
      <c r="L13" s="25"/>
      <c r="M13" s="8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343"/>
      <c r="B14" s="19" t="s">
        <v>49</v>
      </c>
      <c r="C14" s="21">
        <v>21737.760000000002</v>
      </c>
      <c r="D14" s="21">
        <v>13316.655000000001</v>
      </c>
      <c r="E14" s="21">
        <v>15383.032499999999</v>
      </c>
      <c r="F14" s="21">
        <v>29384.685000000001</v>
      </c>
      <c r="G14" s="21">
        <v>22069.19</v>
      </c>
      <c r="H14" s="21">
        <v>22069.19</v>
      </c>
      <c r="I14" s="21">
        <v>43132.704999999994</v>
      </c>
      <c r="J14" s="343"/>
      <c r="K14" s="24">
        <v>7799</v>
      </c>
      <c r="L14" s="25"/>
      <c r="M14" s="8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323"/>
      <c r="B15" s="28" t="s">
        <v>50</v>
      </c>
      <c r="C15" s="30">
        <v>22596.695</v>
      </c>
      <c r="D15" s="30">
        <v>15751.78</v>
      </c>
      <c r="E15" s="30">
        <v>17372.877500000002</v>
      </c>
      <c r="F15" s="30">
        <v>30815.4</v>
      </c>
      <c r="G15" s="30">
        <v>25047</v>
      </c>
      <c r="H15" s="30">
        <v>25047</v>
      </c>
      <c r="I15" s="30">
        <v>44834.13</v>
      </c>
      <c r="J15" s="323"/>
      <c r="K15" s="32">
        <v>8307</v>
      </c>
      <c r="L15" s="25"/>
      <c r="M15" s="8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371" t="s">
        <v>59</v>
      </c>
      <c r="B16" s="19" t="s">
        <v>35</v>
      </c>
      <c r="C16" s="21">
        <v>24463.835000000003</v>
      </c>
      <c r="D16" s="21">
        <v>11334.4</v>
      </c>
      <c r="E16" s="21">
        <v>14360.28</v>
      </c>
      <c r="F16" s="21">
        <v>34539.56</v>
      </c>
      <c r="G16" s="21">
        <v>22597.960000000003</v>
      </c>
      <c r="H16" s="21">
        <v>22597.960000000003</v>
      </c>
      <c r="I16" s="21">
        <v>56706.154999999999</v>
      </c>
      <c r="J16" s="379">
        <v>9329</v>
      </c>
      <c r="K16" s="24">
        <v>10144</v>
      </c>
      <c r="L16" s="25"/>
      <c r="M16" s="8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343"/>
      <c r="B17" s="28" t="s">
        <v>47</v>
      </c>
      <c r="C17" s="30">
        <v>26117.19</v>
      </c>
      <c r="D17" s="30">
        <v>15000.369999999999</v>
      </c>
      <c r="E17" s="30">
        <v>16704.9575</v>
      </c>
      <c r="F17" s="30">
        <v>36669.82</v>
      </c>
      <c r="G17" s="30">
        <v>26967.27</v>
      </c>
      <c r="H17" s="30">
        <v>26967.27</v>
      </c>
      <c r="I17" s="30">
        <v>58788.345000000001</v>
      </c>
      <c r="J17" s="343"/>
      <c r="K17" s="32">
        <v>10701</v>
      </c>
      <c r="L17" s="25"/>
      <c r="M17" s="8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343"/>
      <c r="B18" s="19" t="s">
        <v>49</v>
      </c>
      <c r="C18" s="21">
        <v>26788.904999999999</v>
      </c>
      <c r="D18" s="21">
        <v>18854.825000000001</v>
      </c>
      <c r="E18" s="21">
        <v>19091.38</v>
      </c>
      <c r="F18" s="21">
        <v>37653.99</v>
      </c>
      <c r="G18" s="21">
        <v>31322.664999999997</v>
      </c>
      <c r="H18" s="21">
        <v>31322.664999999997</v>
      </c>
      <c r="I18" s="21">
        <v>59940.76</v>
      </c>
      <c r="J18" s="343"/>
      <c r="K18" s="24">
        <v>11209</v>
      </c>
      <c r="L18" s="25"/>
      <c r="M18" s="8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323"/>
      <c r="B19" s="28" t="s">
        <v>50</v>
      </c>
      <c r="C19" s="30">
        <v>28210.764999999999</v>
      </c>
      <c r="D19" s="30">
        <v>22778.855</v>
      </c>
      <c r="E19" s="30">
        <v>22778.855</v>
      </c>
      <c r="F19" s="30">
        <v>39905.689999999995</v>
      </c>
      <c r="G19" s="30">
        <v>35733.72</v>
      </c>
      <c r="H19" s="30">
        <v>35733.72</v>
      </c>
      <c r="I19" s="30">
        <v>61912.895000000004</v>
      </c>
      <c r="J19" s="323"/>
      <c r="K19" s="32">
        <v>11723</v>
      </c>
      <c r="L19" s="25"/>
      <c r="M19" s="8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371" t="s">
        <v>62</v>
      </c>
      <c r="B20" s="19" t="s">
        <v>35</v>
      </c>
      <c r="C20" s="21">
        <v>33918.445</v>
      </c>
      <c r="D20" s="43"/>
      <c r="E20" s="43"/>
      <c r="F20" s="21">
        <v>49709.439999999995</v>
      </c>
      <c r="G20" s="43"/>
      <c r="H20" s="43"/>
      <c r="I20" s="21">
        <v>75412.975000000006</v>
      </c>
      <c r="J20" s="43"/>
      <c r="K20" s="24">
        <v>17213</v>
      </c>
      <c r="L20" s="25"/>
      <c r="M20" s="8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343"/>
      <c r="B21" s="28" t="s">
        <v>47</v>
      </c>
      <c r="C21" s="30">
        <v>36573.68</v>
      </c>
      <c r="D21" s="32"/>
      <c r="E21" s="32"/>
      <c r="F21" s="30">
        <v>52305.22</v>
      </c>
      <c r="G21" s="32"/>
      <c r="H21" s="32"/>
      <c r="I21" s="30">
        <v>78281.99500000001</v>
      </c>
      <c r="J21" s="32"/>
      <c r="K21" s="32">
        <v>17728</v>
      </c>
      <c r="L21" s="25"/>
      <c r="M21" s="8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343"/>
      <c r="B22" s="19" t="s">
        <v>49</v>
      </c>
      <c r="C22" s="21">
        <v>38807.670000000006</v>
      </c>
      <c r="D22" s="43"/>
      <c r="E22" s="43"/>
      <c r="F22" s="21">
        <v>55396.88</v>
      </c>
      <c r="G22" s="43"/>
      <c r="H22" s="43"/>
      <c r="I22" s="21">
        <v>81638.040000000008</v>
      </c>
      <c r="J22" s="43"/>
      <c r="K22" s="24">
        <v>18243</v>
      </c>
      <c r="L22" s="25"/>
      <c r="M22" s="8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323"/>
      <c r="B23" s="28" t="s">
        <v>50</v>
      </c>
      <c r="C23" s="30">
        <v>41540.070000000007</v>
      </c>
      <c r="D23" s="32"/>
      <c r="E23" s="32"/>
      <c r="F23" s="30">
        <v>58026.814999999995</v>
      </c>
      <c r="G23" s="32"/>
      <c r="H23" s="32"/>
      <c r="I23" s="30">
        <v>84236.35</v>
      </c>
      <c r="J23" s="32"/>
      <c r="K23" s="32">
        <v>18757</v>
      </c>
      <c r="L23" s="25"/>
      <c r="M23" s="8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371" t="s">
        <v>68</v>
      </c>
      <c r="B24" s="19" t="s">
        <v>35</v>
      </c>
      <c r="C24" s="21">
        <v>64698.425000000003</v>
      </c>
      <c r="D24" s="43"/>
      <c r="E24" s="43"/>
      <c r="F24" s="21">
        <v>93057.195000000007</v>
      </c>
      <c r="G24" s="43"/>
      <c r="H24" s="43"/>
      <c r="I24" s="43"/>
      <c r="J24" s="43"/>
      <c r="K24" s="24">
        <v>34377</v>
      </c>
      <c r="L24" s="25"/>
      <c r="M24" s="8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343"/>
      <c r="B25" s="28" t="s">
        <v>47</v>
      </c>
      <c r="C25" s="30">
        <v>67332.154999999999</v>
      </c>
      <c r="D25" s="32"/>
      <c r="E25" s="32"/>
      <c r="F25" s="30">
        <v>96554.92</v>
      </c>
      <c r="G25" s="32"/>
      <c r="H25" s="32"/>
      <c r="I25" s="32"/>
      <c r="J25" s="32"/>
      <c r="K25" s="32">
        <v>34941</v>
      </c>
      <c r="L25" s="25"/>
      <c r="M25" s="8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343"/>
      <c r="B26" s="19" t="s">
        <v>49</v>
      </c>
      <c r="C26" s="21">
        <v>73913.95</v>
      </c>
      <c r="D26" s="43"/>
      <c r="E26" s="43"/>
      <c r="F26" s="21">
        <v>99785.73</v>
      </c>
      <c r="G26" s="43"/>
      <c r="H26" s="43"/>
      <c r="I26" s="43"/>
      <c r="J26" s="43"/>
      <c r="K26" s="24">
        <v>35504</v>
      </c>
      <c r="L26" s="25"/>
      <c r="M26" s="8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323"/>
      <c r="B27" s="28" t="s">
        <v>50</v>
      </c>
      <c r="C27" s="47">
        <v>89789.7</v>
      </c>
      <c r="D27" s="48"/>
      <c r="E27" s="48"/>
      <c r="F27" s="47">
        <v>121085.8</v>
      </c>
      <c r="G27" s="48"/>
      <c r="H27" s="48"/>
      <c r="I27" s="48"/>
      <c r="J27" s="48"/>
      <c r="K27" s="32">
        <v>36068</v>
      </c>
      <c r="L27" s="25"/>
      <c r="M27" s="8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8.5" customHeight="1">
      <c r="A28" s="376" t="s">
        <v>74</v>
      </c>
      <c r="B28" s="342"/>
      <c r="C28" s="342"/>
      <c r="D28" s="331"/>
      <c r="E28" s="376" t="s">
        <v>75</v>
      </c>
      <c r="F28" s="342"/>
      <c r="G28" s="342"/>
      <c r="H28" s="342"/>
      <c r="I28" s="342"/>
      <c r="J28" s="342"/>
      <c r="K28" s="342"/>
      <c r="L28" s="331"/>
      <c r="M28" s="8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374" t="s">
        <v>76</v>
      </c>
      <c r="B29" s="374" t="s">
        <v>16</v>
      </c>
      <c r="C29" s="374" t="s">
        <v>77</v>
      </c>
      <c r="D29" s="374" t="s">
        <v>78</v>
      </c>
      <c r="E29" s="374" t="s">
        <v>76</v>
      </c>
      <c r="F29" s="374" t="s">
        <v>16</v>
      </c>
      <c r="G29" s="384" t="s">
        <v>79</v>
      </c>
      <c r="H29" s="352"/>
      <c r="I29" s="352"/>
      <c r="J29" s="352"/>
      <c r="K29" s="352"/>
      <c r="L29" s="334"/>
      <c r="M29" s="8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48" customHeight="1">
      <c r="A30" s="343"/>
      <c r="B30" s="343"/>
      <c r="C30" s="343"/>
      <c r="D30" s="343"/>
      <c r="E30" s="343"/>
      <c r="F30" s="343"/>
      <c r="G30" s="326"/>
      <c r="H30" s="328"/>
      <c r="I30" s="328"/>
      <c r="J30" s="328"/>
      <c r="K30" s="328"/>
      <c r="L30" s="329"/>
      <c r="M30" s="8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6.5" customHeight="1">
      <c r="A31" s="323"/>
      <c r="B31" s="343"/>
      <c r="C31" s="343"/>
      <c r="D31" s="343"/>
      <c r="E31" s="343"/>
      <c r="F31" s="343"/>
      <c r="G31" s="63" t="s">
        <v>91</v>
      </c>
      <c r="H31" s="63" t="s">
        <v>92</v>
      </c>
      <c r="I31" s="63" t="s">
        <v>93</v>
      </c>
      <c r="J31" s="63" t="s">
        <v>94</v>
      </c>
      <c r="K31" s="63" t="s">
        <v>95</v>
      </c>
      <c r="L31" s="63" t="s">
        <v>96</v>
      </c>
      <c r="M31" s="8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371" t="s">
        <v>97</v>
      </c>
      <c r="B32" s="65" t="s">
        <v>35</v>
      </c>
      <c r="C32" s="66">
        <v>11085</v>
      </c>
      <c r="D32" s="66">
        <v>9323</v>
      </c>
      <c r="E32" s="394"/>
      <c r="F32" s="68"/>
      <c r="G32" s="66">
        <v>16255.502999999999</v>
      </c>
      <c r="H32" s="66">
        <v>25638.387500000001</v>
      </c>
      <c r="I32" s="66">
        <v>40350.995300000002</v>
      </c>
      <c r="J32" s="66">
        <v>17694.314000000002</v>
      </c>
      <c r="K32" s="392">
        <v>6336</v>
      </c>
      <c r="L32" s="24"/>
      <c r="M32" s="8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343"/>
      <c r="B33" s="70" t="s">
        <v>47</v>
      </c>
      <c r="C33" s="72">
        <v>11502</v>
      </c>
      <c r="D33" s="72">
        <v>10008</v>
      </c>
      <c r="E33" s="343"/>
      <c r="F33" s="74"/>
      <c r="G33" s="72">
        <v>19064.245749999998</v>
      </c>
      <c r="H33" s="72">
        <v>29059.39025</v>
      </c>
      <c r="I33" s="72">
        <v>42374.514600000002</v>
      </c>
      <c r="J33" s="72">
        <v>19133.125</v>
      </c>
      <c r="K33" s="343"/>
      <c r="L33" s="32"/>
      <c r="M33" s="8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343"/>
      <c r="B34" s="65" t="s">
        <v>49</v>
      </c>
      <c r="C34" s="66">
        <v>11992</v>
      </c>
      <c r="D34" s="66">
        <v>10993</v>
      </c>
      <c r="E34" s="343"/>
      <c r="F34" s="68"/>
      <c r="G34" s="66">
        <v>21957.174250000004</v>
      </c>
      <c r="H34" s="66">
        <v>32342.6345</v>
      </c>
      <c r="I34" s="66">
        <v>44394.972600000001</v>
      </c>
      <c r="J34" s="66">
        <v>20847.453000000001</v>
      </c>
      <c r="K34" s="343"/>
      <c r="L34" s="24"/>
      <c r="M34" s="8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323"/>
      <c r="B35" s="70" t="s">
        <v>50</v>
      </c>
      <c r="C35" s="72">
        <v>12453</v>
      </c>
      <c r="D35" s="72">
        <v>11828</v>
      </c>
      <c r="E35" s="323"/>
      <c r="F35" s="74"/>
      <c r="G35" s="72">
        <v>24964.9015</v>
      </c>
      <c r="H35" s="72">
        <v>35518.733250000005</v>
      </c>
      <c r="I35" s="72">
        <v>46420.022550000002</v>
      </c>
      <c r="J35" s="72">
        <v>22469.942000000003</v>
      </c>
      <c r="K35" s="323"/>
      <c r="L35" s="32"/>
      <c r="M35" s="8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371" t="s">
        <v>51</v>
      </c>
      <c r="B36" s="65" t="s">
        <v>35</v>
      </c>
      <c r="C36" s="66"/>
      <c r="D36" s="66">
        <v>9505</v>
      </c>
      <c r="E36" s="394"/>
      <c r="F36" s="68"/>
      <c r="G36" s="66">
        <v>17296.345000000001</v>
      </c>
      <c r="H36" s="66">
        <v>27276.182999999997</v>
      </c>
      <c r="I36" s="66">
        <v>61601.009250000003</v>
      </c>
      <c r="J36" s="66">
        <v>18826.994999999999</v>
      </c>
      <c r="K36" s="391">
        <v>8143</v>
      </c>
      <c r="L36" s="80">
        <v>11931.416750000002</v>
      </c>
      <c r="M36" s="8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343"/>
      <c r="B37" s="70" t="s">
        <v>47</v>
      </c>
      <c r="C37" s="72"/>
      <c r="D37" s="72">
        <v>10278</v>
      </c>
      <c r="E37" s="343"/>
      <c r="F37" s="74"/>
      <c r="G37" s="72">
        <v>20281.112499999999</v>
      </c>
      <c r="H37" s="72">
        <v>30911.476750000002</v>
      </c>
      <c r="I37" s="72">
        <v>63848.003450000011</v>
      </c>
      <c r="J37" s="72">
        <v>20357.645</v>
      </c>
      <c r="K37" s="343"/>
      <c r="L37" s="83">
        <v>13079.404250000003</v>
      </c>
      <c r="M37" s="8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343"/>
      <c r="B38" s="65" t="s">
        <v>49</v>
      </c>
      <c r="C38" s="66"/>
      <c r="D38" s="66">
        <v>11204</v>
      </c>
      <c r="E38" s="343"/>
      <c r="F38" s="68"/>
      <c r="G38" s="66">
        <v>23357.719000000001</v>
      </c>
      <c r="H38" s="66">
        <v>34409.012000000002</v>
      </c>
      <c r="I38" s="66">
        <v>66090.405700000003</v>
      </c>
      <c r="J38" s="66">
        <v>22171.465250000001</v>
      </c>
      <c r="K38" s="343"/>
      <c r="L38" s="80">
        <v>14258.004750000002</v>
      </c>
      <c r="M38" s="8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323"/>
      <c r="B39" s="70" t="s">
        <v>50</v>
      </c>
      <c r="C39" s="72"/>
      <c r="D39" s="72">
        <v>12076</v>
      </c>
      <c r="E39" s="323"/>
      <c r="F39" s="74"/>
      <c r="G39" s="72">
        <v>26564.43075</v>
      </c>
      <c r="H39" s="72">
        <v>37791.748500000002</v>
      </c>
      <c r="I39" s="72">
        <v>68335.869250000003</v>
      </c>
      <c r="J39" s="72">
        <v>23901.099750000001</v>
      </c>
      <c r="K39" s="323"/>
      <c r="L39" s="83">
        <v>15405.992250000001</v>
      </c>
      <c r="M39" s="8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371" t="s">
        <v>127</v>
      </c>
      <c r="B40" s="65" t="s">
        <v>35</v>
      </c>
      <c r="C40" s="66">
        <v>14245</v>
      </c>
      <c r="D40" s="66"/>
      <c r="E40" s="394"/>
      <c r="F40" s="68"/>
      <c r="G40" s="66">
        <v>24903.675499999998</v>
      </c>
      <c r="H40" s="66">
        <v>37830.014750000002</v>
      </c>
      <c r="I40" s="66">
        <v>73322.726950000011</v>
      </c>
      <c r="J40" s="66">
        <v>24536.319500000001</v>
      </c>
      <c r="K40" s="392">
        <v>14548</v>
      </c>
      <c r="L40" s="80">
        <v>15337.113000000001</v>
      </c>
      <c r="M40" s="8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343"/>
      <c r="B41" s="70" t="s">
        <v>47</v>
      </c>
      <c r="C41" s="72">
        <v>14896</v>
      </c>
      <c r="D41" s="72"/>
      <c r="E41" s="343"/>
      <c r="F41" s="74"/>
      <c r="G41" s="72">
        <v>29388.48</v>
      </c>
      <c r="H41" s="72">
        <v>42705.135000000002</v>
      </c>
      <c r="I41" s="72">
        <v>76468.212700000018</v>
      </c>
      <c r="J41" s="72">
        <v>27635.885750000001</v>
      </c>
      <c r="K41" s="343"/>
      <c r="L41" s="83">
        <v>16523.366750000001</v>
      </c>
      <c r="M41" s="8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343"/>
      <c r="B42" s="65" t="s">
        <v>49</v>
      </c>
      <c r="C42" s="66">
        <v>15617</v>
      </c>
      <c r="D42" s="66"/>
      <c r="E42" s="343"/>
      <c r="F42" s="68"/>
      <c r="G42" s="66">
        <v>33498.275249999999</v>
      </c>
      <c r="H42" s="66">
        <v>47258.818749999999</v>
      </c>
      <c r="I42" s="66">
        <v>79613.698450000011</v>
      </c>
      <c r="J42" s="66">
        <v>30551.773999999998</v>
      </c>
      <c r="K42" s="343"/>
      <c r="L42" s="80">
        <v>17663.701000000001</v>
      </c>
      <c r="M42" s="8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323"/>
      <c r="B43" s="70" t="s">
        <v>50</v>
      </c>
      <c r="C43" s="72">
        <v>16258</v>
      </c>
      <c r="D43" s="72"/>
      <c r="E43" s="323"/>
      <c r="F43" s="74"/>
      <c r="G43" s="72">
        <v>37830.014750000002</v>
      </c>
      <c r="H43" s="72">
        <v>51697.703750000001</v>
      </c>
      <c r="I43" s="72">
        <v>82756.122900000002</v>
      </c>
      <c r="J43" s="72">
        <v>33352.863499999999</v>
      </c>
      <c r="K43" s="323"/>
      <c r="L43" s="83">
        <v>18819.341750000003</v>
      </c>
      <c r="M43" s="8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371" t="s">
        <v>57</v>
      </c>
      <c r="B44" s="65" t="s">
        <v>35</v>
      </c>
      <c r="C44" s="66"/>
      <c r="D44" s="66">
        <v>12398</v>
      </c>
      <c r="E44" s="394"/>
      <c r="F44" s="68"/>
      <c r="G44" s="66">
        <v>31278.832750000001</v>
      </c>
      <c r="H44" s="66">
        <v>45108.255499999999</v>
      </c>
      <c r="I44" s="66">
        <v>89495.574850000019</v>
      </c>
      <c r="J44" s="66">
        <v>32732.950250000002</v>
      </c>
      <c r="K44" s="391">
        <v>20334</v>
      </c>
      <c r="L44" s="80">
        <v>22975.056500000002</v>
      </c>
      <c r="M44" s="8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343"/>
      <c r="B45" s="70" t="s">
        <v>47</v>
      </c>
      <c r="C45" s="72"/>
      <c r="D45" s="72">
        <v>13959</v>
      </c>
      <c r="E45" s="343"/>
      <c r="F45" s="74"/>
      <c r="G45" s="72">
        <v>36375.897250000002</v>
      </c>
      <c r="H45" s="72">
        <v>49845.61725000001</v>
      </c>
      <c r="I45" s="72">
        <v>93459.958350000015</v>
      </c>
      <c r="J45" s="72">
        <v>36957.544250000006</v>
      </c>
      <c r="K45" s="343"/>
      <c r="L45" s="83">
        <v>24230.1895</v>
      </c>
      <c r="M45" s="8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343"/>
      <c r="B46" s="65" t="s">
        <v>49</v>
      </c>
      <c r="C46" s="66"/>
      <c r="D46" s="66">
        <v>15428</v>
      </c>
      <c r="E46" s="343"/>
      <c r="F46" s="68"/>
      <c r="G46" s="66">
        <v>41580.107250000008</v>
      </c>
      <c r="H46" s="66">
        <v>54575.325750000011</v>
      </c>
      <c r="I46" s="66">
        <v>97424.341849999997</v>
      </c>
      <c r="J46" s="66">
        <v>40409.160000000003</v>
      </c>
      <c r="K46" s="343"/>
      <c r="L46" s="80">
        <v>25385.830249999999</v>
      </c>
      <c r="M46" s="8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323"/>
      <c r="B47" s="70" t="s">
        <v>50</v>
      </c>
      <c r="C47" s="72"/>
      <c r="D47" s="72">
        <v>16844</v>
      </c>
      <c r="E47" s="323"/>
      <c r="F47" s="74"/>
      <c r="G47" s="72">
        <v>46784.317250000007</v>
      </c>
      <c r="H47" s="72">
        <v>59343.300500000005</v>
      </c>
      <c r="I47" s="72">
        <v>101388.72535000001</v>
      </c>
      <c r="J47" s="72">
        <v>43654.138000000006</v>
      </c>
      <c r="K47" s="323"/>
      <c r="L47" s="83">
        <v>26541.471000000001</v>
      </c>
      <c r="M47" s="8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371" t="s">
        <v>138</v>
      </c>
      <c r="B48" s="65" t="s">
        <v>35</v>
      </c>
      <c r="C48" s="66">
        <v>19663</v>
      </c>
      <c r="D48" s="66">
        <v>16530</v>
      </c>
      <c r="E48" s="394"/>
      <c r="F48" s="68"/>
      <c r="G48" s="66">
        <v>49302.236499999999</v>
      </c>
      <c r="H48" s="66">
        <v>83320.932750000022</v>
      </c>
      <c r="I48" s="66">
        <v>129329.21045000001</v>
      </c>
      <c r="J48" s="390" t="s">
        <v>139</v>
      </c>
      <c r="K48" s="334"/>
      <c r="L48" s="80">
        <v>27957.322250000005</v>
      </c>
      <c r="M48" s="8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6.5" customHeight="1">
      <c r="A49" s="343"/>
      <c r="B49" s="70" t="s">
        <v>47</v>
      </c>
      <c r="C49" s="72">
        <v>21050</v>
      </c>
      <c r="D49" s="72">
        <v>18665</v>
      </c>
      <c r="E49" s="343"/>
      <c r="F49" s="74"/>
      <c r="G49" s="72">
        <v>58493.789750000011</v>
      </c>
      <c r="H49" s="72">
        <v>92941.068000000014</v>
      </c>
      <c r="I49" s="72">
        <v>136397.75215000001</v>
      </c>
      <c r="J49" s="353"/>
      <c r="K49" s="355"/>
      <c r="L49" s="83">
        <v>28615.501750000003</v>
      </c>
      <c r="M49" s="8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343"/>
      <c r="B50" s="65" t="s">
        <v>49</v>
      </c>
      <c r="C50" s="66">
        <v>21225</v>
      </c>
      <c r="D50" s="66">
        <v>20441</v>
      </c>
      <c r="E50" s="343"/>
      <c r="F50" s="68"/>
      <c r="G50" s="66">
        <v>67792.488499999992</v>
      </c>
      <c r="H50" s="66">
        <v>102821.41375000001</v>
      </c>
      <c r="I50" s="66">
        <v>143392.82265000002</v>
      </c>
      <c r="J50" s="353"/>
      <c r="K50" s="355"/>
      <c r="L50" s="80">
        <v>29273.681250000005</v>
      </c>
      <c r="M50" s="8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323"/>
      <c r="B51" s="70" t="s">
        <v>50</v>
      </c>
      <c r="C51" s="72">
        <v>22708</v>
      </c>
      <c r="D51" s="72">
        <v>22041</v>
      </c>
      <c r="E51" s="323"/>
      <c r="F51" s="74"/>
      <c r="G51" s="72">
        <v>77091.187250000003</v>
      </c>
      <c r="H51" s="72">
        <v>112724.71925000001</v>
      </c>
      <c r="I51" s="72">
        <v>150383.30120000002</v>
      </c>
      <c r="J51" s="326"/>
      <c r="K51" s="329"/>
      <c r="L51" s="83">
        <v>29939.513999999999</v>
      </c>
      <c r="M51" s="8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04"/>
      <c r="B52" s="104"/>
      <c r="C52" s="104"/>
      <c r="D52" s="105"/>
      <c r="E52" s="104"/>
      <c r="F52" s="104"/>
      <c r="G52" s="104"/>
      <c r="H52" s="104"/>
      <c r="I52" s="104"/>
      <c r="J52" s="104"/>
      <c r="K52" s="104"/>
      <c r="L52" s="104"/>
      <c r="M52" s="8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7.75" customHeight="1">
      <c r="A53" s="376" t="s">
        <v>173</v>
      </c>
      <c r="B53" s="342"/>
      <c r="C53" s="342"/>
      <c r="D53" s="342"/>
      <c r="E53" s="342"/>
      <c r="F53" s="342"/>
      <c r="G53" s="342"/>
      <c r="H53" s="342"/>
      <c r="I53" s="342"/>
      <c r="J53" s="342"/>
      <c r="K53" s="342"/>
      <c r="L53" s="331"/>
      <c r="M53" s="8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04" t="s">
        <v>14</v>
      </c>
      <c r="B54" s="104"/>
      <c r="C54" s="380" t="s">
        <v>174</v>
      </c>
      <c r="D54" s="352"/>
      <c r="E54" s="352"/>
      <c r="F54" s="334"/>
      <c r="G54" s="380" t="s">
        <v>182</v>
      </c>
      <c r="H54" s="334"/>
      <c r="I54" s="380" t="s">
        <v>183</v>
      </c>
      <c r="J54" s="334"/>
      <c r="K54" s="380" t="s">
        <v>185</v>
      </c>
      <c r="L54" s="334"/>
      <c r="M54" s="8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6.5" customHeight="1">
      <c r="A55" s="393" t="s">
        <v>186</v>
      </c>
      <c r="B55" s="331"/>
      <c r="C55" s="385">
        <v>43700</v>
      </c>
      <c r="D55" s="342"/>
      <c r="E55" s="342"/>
      <c r="F55" s="331"/>
      <c r="G55" s="388">
        <v>46414</v>
      </c>
      <c r="H55" s="331"/>
      <c r="I55" s="388">
        <v>48449</v>
      </c>
      <c r="J55" s="331"/>
      <c r="K55" s="388">
        <v>52509</v>
      </c>
      <c r="L55" s="331"/>
      <c r="M55" s="8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387" t="s">
        <v>59</v>
      </c>
      <c r="B56" s="331"/>
      <c r="C56" s="386">
        <v>45942</v>
      </c>
      <c r="D56" s="342"/>
      <c r="E56" s="342"/>
      <c r="F56" s="331"/>
      <c r="G56" s="383">
        <v>53279</v>
      </c>
      <c r="H56" s="331"/>
      <c r="I56" s="383">
        <v>58776</v>
      </c>
      <c r="J56" s="331"/>
      <c r="K56" s="383">
        <v>69770</v>
      </c>
      <c r="L56" s="331"/>
      <c r="M56" s="8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389" t="s">
        <v>208</v>
      </c>
      <c r="B60" s="342"/>
      <c r="C60" s="342"/>
      <c r="D60" s="342"/>
      <c r="E60" s="342"/>
      <c r="F60" s="342"/>
      <c r="G60" s="342"/>
      <c r="H60" s="342"/>
      <c r="I60" s="331"/>
      <c r="J60" s="8"/>
      <c r="K60" s="8"/>
      <c r="L60" s="8"/>
      <c r="M60" s="8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381" t="s">
        <v>217</v>
      </c>
      <c r="B61" s="342"/>
      <c r="C61" s="342"/>
      <c r="D61" s="342"/>
      <c r="E61" s="342"/>
      <c r="F61" s="342"/>
      <c r="G61" s="342"/>
      <c r="H61" s="342"/>
      <c r="I61" s="331"/>
      <c r="J61" s="8"/>
      <c r="K61" s="8"/>
      <c r="L61" s="8"/>
      <c r="M61" s="8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19" t="s">
        <v>223</v>
      </c>
      <c r="B62" s="372" t="s">
        <v>224</v>
      </c>
      <c r="C62" s="119" t="s">
        <v>228</v>
      </c>
      <c r="D62" s="372" t="s">
        <v>229</v>
      </c>
      <c r="E62" s="119" t="s">
        <v>228</v>
      </c>
      <c r="F62" s="372" t="s">
        <v>233</v>
      </c>
      <c r="G62" s="119" t="s">
        <v>228</v>
      </c>
      <c r="H62" s="372" t="s">
        <v>236</v>
      </c>
      <c r="I62" s="119" t="s">
        <v>228</v>
      </c>
      <c r="J62" s="8"/>
      <c r="K62" s="8"/>
      <c r="L62" s="8"/>
      <c r="M62" s="8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20">
        <v>1</v>
      </c>
      <c r="B63" s="343"/>
      <c r="C63" s="121">
        <v>11574</v>
      </c>
      <c r="D63" s="343"/>
      <c r="E63" s="121">
        <v>13897</v>
      </c>
      <c r="F63" s="343"/>
      <c r="G63" s="121">
        <v>16218</v>
      </c>
      <c r="H63" s="343"/>
      <c r="I63" s="121">
        <v>18541</v>
      </c>
      <c r="J63" s="8"/>
      <c r="K63" s="8"/>
      <c r="L63" s="8"/>
      <c r="M63" s="8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23">
        <v>3.2</v>
      </c>
      <c r="B64" s="343"/>
      <c r="C64" s="124">
        <v>22593</v>
      </c>
      <c r="D64" s="343"/>
      <c r="E64" s="124">
        <v>26719</v>
      </c>
      <c r="F64" s="343"/>
      <c r="G64" s="124">
        <v>30844</v>
      </c>
      <c r="H64" s="343"/>
      <c r="I64" s="124">
        <v>34970</v>
      </c>
      <c r="J64" s="8"/>
      <c r="K64" s="8"/>
      <c r="L64" s="8"/>
      <c r="M64" s="8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20">
        <v>5</v>
      </c>
      <c r="B65" s="343"/>
      <c r="C65" s="121">
        <v>27830</v>
      </c>
      <c r="D65" s="343"/>
      <c r="E65" s="121">
        <v>32129</v>
      </c>
      <c r="F65" s="343"/>
      <c r="G65" s="121">
        <v>36428</v>
      </c>
      <c r="H65" s="343"/>
      <c r="I65" s="121">
        <v>40726</v>
      </c>
      <c r="J65" s="8"/>
      <c r="K65" s="8"/>
      <c r="L65" s="8"/>
      <c r="M65" s="8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23">
        <v>8</v>
      </c>
      <c r="B66" s="323"/>
      <c r="C66" s="124">
        <v>46137</v>
      </c>
      <c r="D66" s="323"/>
      <c r="E66" s="124">
        <v>63505</v>
      </c>
      <c r="F66" s="323"/>
      <c r="G66" s="124">
        <v>80873</v>
      </c>
      <c r="H66" s="323"/>
      <c r="I66" s="124">
        <v>98241</v>
      </c>
      <c r="J66" s="8"/>
      <c r="K66" s="8"/>
      <c r="L66" s="8"/>
      <c r="M66" s="8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382"/>
      <c r="B67" s="342"/>
      <c r="C67" s="342"/>
      <c r="D67" s="342"/>
      <c r="E67" s="342"/>
      <c r="F67" s="342"/>
      <c r="G67" s="342"/>
      <c r="H67" s="342"/>
      <c r="I67" s="331"/>
      <c r="J67" s="8"/>
      <c r="K67" s="8"/>
      <c r="L67" s="8"/>
      <c r="M67" s="8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381" t="s">
        <v>272</v>
      </c>
      <c r="B68" s="342"/>
      <c r="C68" s="342"/>
      <c r="D68" s="342"/>
      <c r="E68" s="342"/>
      <c r="F68" s="342"/>
      <c r="G68" s="342"/>
      <c r="H68" s="342"/>
      <c r="I68" s="331"/>
      <c r="J68" s="8"/>
      <c r="K68" s="8"/>
      <c r="L68" s="8"/>
      <c r="M68" s="8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19" t="s">
        <v>223</v>
      </c>
      <c r="B69" s="372" t="s">
        <v>224</v>
      </c>
      <c r="C69" s="119" t="s">
        <v>228</v>
      </c>
      <c r="D69" s="372" t="s">
        <v>229</v>
      </c>
      <c r="E69" s="119" t="s">
        <v>228</v>
      </c>
      <c r="F69" s="372" t="s">
        <v>233</v>
      </c>
      <c r="G69" s="119" t="s">
        <v>228</v>
      </c>
      <c r="H69" s="372" t="s">
        <v>236</v>
      </c>
      <c r="I69" s="119" t="s">
        <v>228</v>
      </c>
      <c r="J69" s="8"/>
      <c r="K69" s="8"/>
      <c r="L69" s="8"/>
      <c r="M69" s="8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20">
        <v>1</v>
      </c>
      <c r="B70" s="343"/>
      <c r="C70" s="121">
        <v>16577</v>
      </c>
      <c r="D70" s="343"/>
      <c r="E70" s="121">
        <v>19924</v>
      </c>
      <c r="F70" s="343"/>
      <c r="G70" s="121">
        <v>23272</v>
      </c>
      <c r="H70" s="343"/>
      <c r="I70" s="121">
        <v>26619</v>
      </c>
      <c r="J70" s="8"/>
      <c r="K70" s="8"/>
      <c r="L70" s="8"/>
      <c r="M70" s="8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23">
        <v>3.2</v>
      </c>
      <c r="B71" s="343"/>
      <c r="C71" s="124">
        <v>27534</v>
      </c>
      <c r="D71" s="343"/>
      <c r="E71" s="124">
        <v>33710</v>
      </c>
      <c r="F71" s="343"/>
      <c r="G71" s="124">
        <v>39887</v>
      </c>
      <c r="H71" s="343"/>
      <c r="I71" s="124">
        <v>46063</v>
      </c>
      <c r="J71" s="8"/>
      <c r="K71" s="8"/>
      <c r="L71" s="8"/>
      <c r="M71" s="8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20">
        <v>5</v>
      </c>
      <c r="B72" s="343"/>
      <c r="C72" s="121">
        <v>37997</v>
      </c>
      <c r="D72" s="343"/>
      <c r="E72" s="121">
        <v>43790</v>
      </c>
      <c r="F72" s="343"/>
      <c r="G72" s="121">
        <v>49584</v>
      </c>
      <c r="H72" s="343"/>
      <c r="I72" s="121">
        <v>55377</v>
      </c>
      <c r="J72" s="8"/>
      <c r="K72" s="8"/>
      <c r="L72" s="8"/>
      <c r="M72" s="8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23">
        <v>8</v>
      </c>
      <c r="B73" s="343"/>
      <c r="C73" s="124">
        <v>56143</v>
      </c>
      <c r="D73" s="343"/>
      <c r="E73" s="124">
        <v>81590</v>
      </c>
      <c r="F73" s="343"/>
      <c r="G73" s="124">
        <v>107036</v>
      </c>
      <c r="H73" s="343"/>
      <c r="I73" s="124">
        <v>132483</v>
      </c>
      <c r="J73" s="8"/>
      <c r="K73" s="8"/>
      <c r="L73" s="8"/>
      <c r="M73" s="8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20">
        <v>10</v>
      </c>
      <c r="B74" s="323"/>
      <c r="C74" s="121">
        <v>100119</v>
      </c>
      <c r="D74" s="323"/>
      <c r="E74" s="121">
        <v>124552</v>
      </c>
      <c r="F74" s="323"/>
      <c r="G74" s="121">
        <v>148986</v>
      </c>
      <c r="H74" s="323"/>
      <c r="I74" s="121">
        <v>173419</v>
      </c>
      <c r="J74" s="8"/>
      <c r="K74" s="8"/>
      <c r="L74" s="8"/>
      <c r="M74" s="8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382"/>
      <c r="B75" s="342"/>
      <c r="C75" s="342"/>
      <c r="D75" s="342"/>
      <c r="E75" s="342"/>
      <c r="F75" s="342"/>
      <c r="G75" s="342"/>
      <c r="H75" s="342"/>
      <c r="I75" s="331"/>
      <c r="J75" s="8"/>
      <c r="K75" s="8"/>
      <c r="L75" s="8"/>
      <c r="M75" s="8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381" t="s">
        <v>278</v>
      </c>
      <c r="B76" s="342"/>
      <c r="C76" s="342"/>
      <c r="D76" s="342"/>
      <c r="E76" s="342"/>
      <c r="F76" s="342"/>
      <c r="G76" s="342"/>
      <c r="H76" s="342"/>
      <c r="I76" s="331"/>
      <c r="J76" s="8"/>
      <c r="K76" s="8"/>
      <c r="L76" s="8"/>
      <c r="M76" s="8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19" t="s">
        <v>223</v>
      </c>
      <c r="B77" s="372" t="s">
        <v>224</v>
      </c>
      <c r="C77" s="119" t="s">
        <v>228</v>
      </c>
      <c r="D77" s="372" t="s">
        <v>229</v>
      </c>
      <c r="E77" s="119" t="s">
        <v>228</v>
      </c>
      <c r="F77" s="372" t="s">
        <v>233</v>
      </c>
      <c r="G77" s="119" t="s">
        <v>228</v>
      </c>
      <c r="H77" s="372" t="s">
        <v>236</v>
      </c>
      <c r="I77" s="119" t="s">
        <v>228</v>
      </c>
      <c r="J77" s="8"/>
      <c r="K77" s="8"/>
      <c r="L77" s="8"/>
      <c r="M77" s="8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20">
        <v>1</v>
      </c>
      <c r="B78" s="343"/>
      <c r="C78" s="121">
        <v>20245</v>
      </c>
      <c r="D78" s="343"/>
      <c r="E78" s="121">
        <v>23223</v>
      </c>
      <c r="F78" s="343"/>
      <c r="G78" s="121">
        <v>26200</v>
      </c>
      <c r="H78" s="343"/>
      <c r="I78" s="121">
        <v>29177</v>
      </c>
      <c r="J78" s="8"/>
      <c r="K78" s="8"/>
      <c r="L78" s="8"/>
      <c r="M78" s="8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23">
        <v>3.2</v>
      </c>
      <c r="B79" s="343"/>
      <c r="C79" s="124">
        <v>36292</v>
      </c>
      <c r="D79" s="343"/>
      <c r="E79" s="124">
        <v>41084</v>
      </c>
      <c r="F79" s="343"/>
      <c r="G79" s="124">
        <v>45878</v>
      </c>
      <c r="H79" s="343"/>
      <c r="I79" s="124">
        <v>50670</v>
      </c>
      <c r="J79" s="8"/>
      <c r="K79" s="8"/>
      <c r="L79" s="8"/>
      <c r="M79" s="8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20">
        <v>5</v>
      </c>
      <c r="B80" s="343"/>
      <c r="C80" s="121">
        <v>53054</v>
      </c>
      <c r="D80" s="343"/>
      <c r="E80" s="121">
        <v>58638</v>
      </c>
      <c r="F80" s="343"/>
      <c r="G80" s="121">
        <v>64221</v>
      </c>
      <c r="H80" s="343"/>
      <c r="I80" s="121">
        <v>69805</v>
      </c>
      <c r="J80" s="8"/>
      <c r="K80" s="8"/>
      <c r="L80" s="8"/>
      <c r="M80" s="8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23">
        <v>8</v>
      </c>
      <c r="B81" s="323"/>
      <c r="C81" s="124">
        <v>76945</v>
      </c>
      <c r="D81" s="323"/>
      <c r="E81" s="124">
        <v>109358</v>
      </c>
      <c r="F81" s="323"/>
      <c r="G81" s="124">
        <v>141771</v>
      </c>
      <c r="H81" s="323"/>
      <c r="I81" s="124">
        <v>174186</v>
      </c>
      <c r="J81" s="8"/>
      <c r="K81" s="8"/>
      <c r="L81" s="8"/>
      <c r="M81" s="8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382"/>
      <c r="B82" s="342"/>
      <c r="C82" s="342"/>
      <c r="D82" s="342"/>
      <c r="E82" s="342"/>
      <c r="F82" s="342"/>
      <c r="G82" s="342"/>
      <c r="H82" s="342"/>
      <c r="I82" s="331"/>
      <c r="J82" s="8"/>
      <c r="K82" s="8"/>
      <c r="L82" s="8"/>
      <c r="M82" s="8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381" t="s">
        <v>296</v>
      </c>
      <c r="B83" s="342"/>
      <c r="C83" s="342"/>
      <c r="D83" s="342"/>
      <c r="E83" s="342"/>
      <c r="F83" s="342"/>
      <c r="G83" s="342"/>
      <c r="H83" s="342"/>
      <c r="I83" s="331"/>
      <c r="J83" s="8"/>
      <c r="K83" s="8"/>
      <c r="L83" s="8"/>
      <c r="M83" s="8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19" t="s">
        <v>223</v>
      </c>
      <c r="B84" s="373" t="s">
        <v>224</v>
      </c>
      <c r="C84" s="119" t="s">
        <v>228</v>
      </c>
      <c r="D84" s="373" t="s">
        <v>229</v>
      </c>
      <c r="E84" s="119" t="s">
        <v>228</v>
      </c>
      <c r="F84" s="373" t="s">
        <v>233</v>
      </c>
      <c r="G84" s="119" t="s">
        <v>228</v>
      </c>
      <c r="H84" s="373" t="s">
        <v>236</v>
      </c>
      <c r="I84" s="119" t="s">
        <v>228</v>
      </c>
      <c r="J84" s="8"/>
      <c r="K84" s="8"/>
      <c r="L84" s="8"/>
      <c r="M84" s="8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20">
        <v>1</v>
      </c>
      <c r="B85" s="343"/>
      <c r="C85" s="121">
        <v>31610</v>
      </c>
      <c r="D85" s="343"/>
      <c r="E85" s="121">
        <v>35946</v>
      </c>
      <c r="F85" s="343"/>
      <c r="G85" s="121">
        <v>40282</v>
      </c>
      <c r="H85" s="343"/>
      <c r="I85" s="121">
        <v>44618</v>
      </c>
      <c r="J85" s="8"/>
      <c r="K85" s="8"/>
      <c r="L85" s="8"/>
      <c r="M85" s="8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23">
        <v>3.2</v>
      </c>
      <c r="B86" s="343"/>
      <c r="C86" s="124">
        <v>54203</v>
      </c>
      <c r="D86" s="343"/>
      <c r="E86" s="124">
        <v>61763</v>
      </c>
      <c r="F86" s="343"/>
      <c r="G86" s="124">
        <v>69323</v>
      </c>
      <c r="H86" s="343"/>
      <c r="I86" s="124">
        <v>76883</v>
      </c>
      <c r="J86" s="8"/>
      <c r="K86" s="8"/>
      <c r="L86" s="8"/>
      <c r="M86" s="8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20">
        <v>5</v>
      </c>
      <c r="B87" s="343"/>
      <c r="C87" s="121">
        <v>74832</v>
      </c>
      <c r="D87" s="343"/>
      <c r="E87" s="121">
        <v>82367</v>
      </c>
      <c r="F87" s="343"/>
      <c r="G87" s="121">
        <v>89903</v>
      </c>
      <c r="H87" s="343"/>
      <c r="I87" s="121">
        <v>97437</v>
      </c>
      <c r="J87" s="8"/>
      <c r="K87" s="8"/>
      <c r="L87" s="8"/>
      <c r="M87" s="8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23">
        <v>8</v>
      </c>
      <c r="B88" s="343"/>
      <c r="C88" s="124">
        <v>129752</v>
      </c>
      <c r="D88" s="343"/>
      <c r="E88" s="124">
        <v>163723</v>
      </c>
      <c r="F88" s="343"/>
      <c r="G88" s="124">
        <v>197692</v>
      </c>
      <c r="H88" s="343"/>
      <c r="I88" s="124">
        <v>231663</v>
      </c>
      <c r="J88" s="8"/>
      <c r="K88" s="8"/>
      <c r="L88" s="8"/>
      <c r="M88" s="8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20">
        <v>10</v>
      </c>
      <c r="B89" s="323"/>
      <c r="C89" s="121">
        <v>192615</v>
      </c>
      <c r="D89" s="323"/>
      <c r="E89" s="121">
        <v>223868</v>
      </c>
      <c r="F89" s="323"/>
      <c r="G89" s="121">
        <v>255120</v>
      </c>
      <c r="H89" s="323"/>
      <c r="I89" s="121">
        <v>286373</v>
      </c>
      <c r="J89" s="8"/>
      <c r="K89" s="8"/>
      <c r="L89" s="8"/>
      <c r="M89" s="8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78">
    <mergeCell ref="J16:J19"/>
    <mergeCell ref="K32:K35"/>
    <mergeCell ref="K36:K39"/>
    <mergeCell ref="K40:K43"/>
    <mergeCell ref="A55:B55"/>
    <mergeCell ref="C29:C31"/>
    <mergeCell ref="A48:A51"/>
    <mergeCell ref="E32:E35"/>
    <mergeCell ref="E40:E43"/>
    <mergeCell ref="E36:E39"/>
    <mergeCell ref="E48:E51"/>
    <mergeCell ref="E44:E47"/>
    <mergeCell ref="K54:L54"/>
    <mergeCell ref="A53:L53"/>
    <mergeCell ref="I54:J54"/>
    <mergeCell ref="J48:K51"/>
    <mergeCell ref="K44:K47"/>
    <mergeCell ref="B62:B66"/>
    <mergeCell ref="C56:F56"/>
    <mergeCell ref="A56:B56"/>
    <mergeCell ref="K56:L56"/>
    <mergeCell ref="K55:L55"/>
    <mergeCell ref="A60:I60"/>
    <mergeCell ref="G55:H55"/>
    <mergeCell ref="I55:J55"/>
    <mergeCell ref="A82:I82"/>
    <mergeCell ref="A28:D28"/>
    <mergeCell ref="D29:D31"/>
    <mergeCell ref="I56:J56"/>
    <mergeCell ref="G56:H56"/>
    <mergeCell ref="G54:H54"/>
    <mergeCell ref="F29:F31"/>
    <mergeCell ref="E28:L28"/>
    <mergeCell ref="G29:L30"/>
    <mergeCell ref="C55:F55"/>
    <mergeCell ref="A61:I61"/>
    <mergeCell ref="F62:F66"/>
    <mergeCell ref="D62:D66"/>
    <mergeCell ref="A36:A39"/>
    <mergeCell ref="A44:A47"/>
    <mergeCell ref="H62:H66"/>
    <mergeCell ref="B77:B81"/>
    <mergeCell ref="H77:H81"/>
    <mergeCell ref="H69:H74"/>
    <mergeCell ref="D69:D74"/>
    <mergeCell ref="F69:F74"/>
    <mergeCell ref="H84:H89"/>
    <mergeCell ref="F84:F89"/>
    <mergeCell ref="A2:A3"/>
    <mergeCell ref="A1:L1"/>
    <mergeCell ref="B2:B3"/>
    <mergeCell ref="F2:I2"/>
    <mergeCell ref="J2:L2"/>
    <mergeCell ref="J12:J15"/>
    <mergeCell ref="J8:J11"/>
    <mergeCell ref="J4:J7"/>
    <mergeCell ref="A16:A19"/>
    <mergeCell ref="A4:A7"/>
    <mergeCell ref="A12:A15"/>
    <mergeCell ref="A8:A11"/>
    <mergeCell ref="C54:F54"/>
    <mergeCell ref="A83:I83"/>
    <mergeCell ref="A20:A23"/>
    <mergeCell ref="A24:A27"/>
    <mergeCell ref="D77:D81"/>
    <mergeCell ref="F77:F81"/>
    <mergeCell ref="B84:B89"/>
    <mergeCell ref="B29:B31"/>
    <mergeCell ref="A29:A31"/>
    <mergeCell ref="E29:E31"/>
    <mergeCell ref="A40:A43"/>
    <mergeCell ref="A32:A35"/>
    <mergeCell ref="D84:D89"/>
    <mergeCell ref="A76:I76"/>
    <mergeCell ref="A75:I75"/>
    <mergeCell ref="A68:I68"/>
    <mergeCell ref="A67:I67"/>
    <mergeCell ref="B69:B7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7.28515625" defaultRowHeight="15" customHeight="1"/>
  <cols>
    <col min="1" max="2" width="8" customWidth="1"/>
    <col min="3" max="3" width="25.140625" customWidth="1"/>
    <col min="4" max="4" width="8" customWidth="1"/>
    <col min="5" max="5" width="10.42578125" customWidth="1"/>
    <col min="6" max="6" width="11.140625" customWidth="1"/>
    <col min="7" max="20" width="8" customWidth="1"/>
  </cols>
  <sheetData>
    <row r="1" spans="1:26" ht="31.5" customHeight="1">
      <c r="A1" s="399" t="s">
        <v>306</v>
      </c>
      <c r="B1" s="400"/>
      <c r="C1" s="400"/>
      <c r="D1" s="400"/>
      <c r="E1" s="400"/>
      <c r="F1" s="400"/>
      <c r="G1" s="400"/>
      <c r="H1" s="400"/>
      <c r="I1" s="400"/>
      <c r="J1" s="400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403" t="s">
        <v>307</v>
      </c>
      <c r="B2" s="404"/>
      <c r="C2" s="401" t="s">
        <v>308</v>
      </c>
      <c r="D2" s="401" t="s">
        <v>309</v>
      </c>
      <c r="E2" s="401" t="s">
        <v>310</v>
      </c>
      <c r="F2" s="401" t="s">
        <v>311</v>
      </c>
      <c r="G2" s="397" t="s">
        <v>312</v>
      </c>
      <c r="H2" s="398"/>
      <c r="I2" s="398"/>
      <c r="J2" s="39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4" customHeight="1">
      <c r="A3" s="405"/>
      <c r="B3" s="406"/>
      <c r="C3" s="402"/>
      <c r="D3" s="402"/>
      <c r="E3" s="402"/>
      <c r="F3" s="402"/>
      <c r="G3" s="141" t="s">
        <v>313</v>
      </c>
      <c r="H3" s="141" t="s">
        <v>314</v>
      </c>
      <c r="I3" s="141" t="s">
        <v>315</v>
      </c>
      <c r="J3" s="142" t="s">
        <v>316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395" t="s">
        <v>317</v>
      </c>
      <c r="B4" s="396"/>
      <c r="C4" s="143" t="s">
        <v>318</v>
      </c>
      <c r="D4" s="144"/>
      <c r="E4" s="144"/>
      <c r="F4" s="145" t="s">
        <v>319</v>
      </c>
      <c r="G4" s="146">
        <v>560.1</v>
      </c>
      <c r="H4" s="146">
        <v>599.20000000000005</v>
      </c>
      <c r="I4" s="146">
        <v>623.29999999999995</v>
      </c>
      <c r="J4" s="147">
        <v>650.9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395" t="s">
        <v>320</v>
      </c>
      <c r="B5" s="396"/>
      <c r="C5" s="143" t="s">
        <v>321</v>
      </c>
      <c r="D5" s="144">
        <v>125</v>
      </c>
      <c r="E5" s="144" t="s">
        <v>322</v>
      </c>
      <c r="F5" s="145" t="s">
        <v>319</v>
      </c>
      <c r="G5" s="146">
        <v>675.1</v>
      </c>
      <c r="H5" s="146">
        <v>717.6</v>
      </c>
      <c r="I5" s="146">
        <v>746.4</v>
      </c>
      <c r="J5" s="147">
        <v>778.6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395" t="s">
        <v>323</v>
      </c>
      <c r="B6" s="396"/>
      <c r="C6" s="143" t="s">
        <v>324</v>
      </c>
      <c r="D6" s="144"/>
      <c r="E6" s="144"/>
      <c r="F6" s="145" t="s">
        <v>319</v>
      </c>
      <c r="G6" s="146">
        <v>629.1</v>
      </c>
      <c r="H6" s="146">
        <v>668.2</v>
      </c>
      <c r="I6" s="146">
        <v>692.3</v>
      </c>
      <c r="J6" s="147">
        <v>721.1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395" t="s">
        <v>325</v>
      </c>
      <c r="B7" s="396"/>
      <c r="C7" s="143" t="s">
        <v>326</v>
      </c>
      <c r="D7" s="144"/>
      <c r="E7" s="144"/>
      <c r="F7" s="145" t="s">
        <v>319</v>
      </c>
      <c r="G7" s="146">
        <v>662.4</v>
      </c>
      <c r="H7" s="146">
        <v>713</v>
      </c>
      <c r="I7" s="146">
        <v>771.7</v>
      </c>
      <c r="J7" s="147">
        <v>801.6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395" t="s">
        <v>327</v>
      </c>
      <c r="B8" s="396"/>
      <c r="C8" s="148" t="s">
        <v>328</v>
      </c>
      <c r="D8" s="145"/>
      <c r="E8" s="145"/>
      <c r="F8" s="145">
        <v>20</v>
      </c>
      <c r="G8" s="146">
        <v>733.7</v>
      </c>
      <c r="H8" s="146">
        <v>763.6</v>
      </c>
      <c r="I8" s="146">
        <v>786.6</v>
      </c>
      <c r="J8" s="147">
        <v>814.2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395" t="s">
        <v>329</v>
      </c>
      <c r="B9" s="396"/>
      <c r="C9" s="143" t="s">
        <v>318</v>
      </c>
      <c r="D9" s="144"/>
      <c r="E9" s="144"/>
      <c r="F9" s="145" t="s">
        <v>319</v>
      </c>
      <c r="G9" s="146">
        <v>607.20000000000005</v>
      </c>
      <c r="H9" s="146">
        <v>677.4</v>
      </c>
      <c r="I9" s="146">
        <v>721.1</v>
      </c>
      <c r="J9" s="147">
        <v>769.4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395" t="s">
        <v>330</v>
      </c>
      <c r="B10" s="396"/>
      <c r="C10" s="143" t="s">
        <v>321</v>
      </c>
      <c r="D10" s="144">
        <v>250</v>
      </c>
      <c r="E10" s="144" t="s">
        <v>331</v>
      </c>
      <c r="F10" s="145" t="s">
        <v>319</v>
      </c>
      <c r="G10" s="146">
        <v>724.5</v>
      </c>
      <c r="H10" s="146">
        <v>808.5</v>
      </c>
      <c r="I10" s="146">
        <v>856.8</v>
      </c>
      <c r="J10" s="147">
        <v>913.1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395" t="s">
        <v>332</v>
      </c>
      <c r="B11" s="396"/>
      <c r="C11" s="143" t="s">
        <v>324</v>
      </c>
      <c r="D11" s="144"/>
      <c r="E11" s="144"/>
      <c r="F11" s="145" t="s">
        <v>319</v>
      </c>
      <c r="G11" s="146">
        <v>673.9</v>
      </c>
      <c r="H11" s="146">
        <v>747.5</v>
      </c>
      <c r="I11" s="146">
        <v>791.2</v>
      </c>
      <c r="J11" s="147">
        <v>839.5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395" t="s">
        <v>333</v>
      </c>
      <c r="B12" s="396"/>
      <c r="C12" s="143" t="s">
        <v>326</v>
      </c>
      <c r="D12" s="144"/>
      <c r="E12" s="144"/>
      <c r="F12" s="145" t="s">
        <v>319</v>
      </c>
      <c r="G12" s="146">
        <v>708.4</v>
      </c>
      <c r="H12" s="146">
        <v>818.8</v>
      </c>
      <c r="I12" s="146">
        <v>863.7</v>
      </c>
      <c r="J12" s="147">
        <v>915.4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395" t="s">
        <v>334</v>
      </c>
      <c r="B13" s="396"/>
      <c r="C13" s="148" t="s">
        <v>328</v>
      </c>
      <c r="D13" s="145"/>
      <c r="E13" s="145"/>
      <c r="F13" s="145">
        <v>20</v>
      </c>
      <c r="G13" s="146">
        <v>785.5</v>
      </c>
      <c r="H13" s="146">
        <v>852.2</v>
      </c>
      <c r="I13" s="146">
        <v>893.6</v>
      </c>
      <c r="J13" s="147">
        <v>943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395" t="s">
        <v>335</v>
      </c>
      <c r="B14" s="396"/>
      <c r="C14" s="143" t="s">
        <v>318</v>
      </c>
      <c r="D14" s="144"/>
      <c r="E14" s="144"/>
      <c r="F14" s="145" t="s">
        <v>319</v>
      </c>
      <c r="G14" s="146">
        <v>568.1</v>
      </c>
      <c r="H14" s="146">
        <v>611.79999999999995</v>
      </c>
      <c r="I14" s="146">
        <v>636</v>
      </c>
      <c r="J14" s="147">
        <v>664.7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395" t="s">
        <v>336</v>
      </c>
      <c r="B15" s="396"/>
      <c r="C15" s="143" t="s">
        <v>321</v>
      </c>
      <c r="D15" s="144">
        <v>250</v>
      </c>
      <c r="E15" s="144" t="s">
        <v>322</v>
      </c>
      <c r="F15" s="145" t="s">
        <v>319</v>
      </c>
      <c r="G15" s="146">
        <v>682</v>
      </c>
      <c r="H15" s="146">
        <v>732.6</v>
      </c>
      <c r="I15" s="146">
        <v>760.2</v>
      </c>
      <c r="J15" s="147">
        <v>793.5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395" t="s">
        <v>337</v>
      </c>
      <c r="B16" s="396"/>
      <c r="C16" s="143" t="s">
        <v>324</v>
      </c>
      <c r="D16" s="144"/>
      <c r="E16" s="144"/>
      <c r="F16" s="145" t="s">
        <v>319</v>
      </c>
      <c r="G16" s="146">
        <v>636</v>
      </c>
      <c r="H16" s="146">
        <v>670.5</v>
      </c>
      <c r="I16" s="146">
        <v>705</v>
      </c>
      <c r="J16" s="147">
        <v>733.7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395" t="s">
        <v>338</v>
      </c>
      <c r="B17" s="396"/>
      <c r="C17" s="143" t="s">
        <v>326</v>
      </c>
      <c r="D17" s="144"/>
      <c r="E17" s="144"/>
      <c r="F17" s="145" t="s">
        <v>319</v>
      </c>
      <c r="G17" s="146">
        <v>680.8</v>
      </c>
      <c r="H17" s="146">
        <v>737.2</v>
      </c>
      <c r="I17" s="146">
        <v>785.5</v>
      </c>
      <c r="J17" s="147">
        <v>815.4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395" t="s">
        <v>339</v>
      </c>
      <c r="B18" s="396"/>
      <c r="C18" s="148" t="s">
        <v>328</v>
      </c>
      <c r="D18" s="145"/>
      <c r="E18" s="145"/>
      <c r="F18" s="145">
        <v>20</v>
      </c>
      <c r="G18" s="146">
        <v>742.9</v>
      </c>
      <c r="H18" s="146">
        <v>785.5</v>
      </c>
      <c r="I18" s="146">
        <v>809.6</v>
      </c>
      <c r="J18" s="147">
        <v>838.4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395" t="s">
        <v>340</v>
      </c>
      <c r="B19" s="396"/>
      <c r="C19" s="143" t="s">
        <v>318</v>
      </c>
      <c r="D19" s="144"/>
      <c r="E19" s="144"/>
      <c r="F19" s="145" t="s">
        <v>319</v>
      </c>
      <c r="G19" s="146">
        <v>616.4</v>
      </c>
      <c r="H19" s="146">
        <v>683.1</v>
      </c>
      <c r="I19" s="146">
        <v>726.8</v>
      </c>
      <c r="J19" s="147">
        <v>799.3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395" t="s">
        <v>341</v>
      </c>
      <c r="B20" s="396"/>
      <c r="C20" s="143" t="s">
        <v>321</v>
      </c>
      <c r="D20" s="144">
        <v>500</v>
      </c>
      <c r="E20" s="144" t="s">
        <v>331</v>
      </c>
      <c r="F20" s="145" t="s">
        <v>319</v>
      </c>
      <c r="G20" s="146">
        <v>737.2</v>
      </c>
      <c r="H20" s="146">
        <v>820</v>
      </c>
      <c r="I20" s="146">
        <v>870.6</v>
      </c>
      <c r="J20" s="147">
        <v>954.5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395" t="s">
        <v>342</v>
      </c>
      <c r="B21" s="396"/>
      <c r="C21" s="143" t="s">
        <v>324</v>
      </c>
      <c r="D21" s="144"/>
      <c r="E21" s="144"/>
      <c r="F21" s="145" t="s">
        <v>319</v>
      </c>
      <c r="G21" s="146">
        <v>673.9</v>
      </c>
      <c r="H21" s="146">
        <v>736</v>
      </c>
      <c r="I21" s="146">
        <v>778.6</v>
      </c>
      <c r="J21" s="147">
        <v>839.5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395" t="s">
        <v>343</v>
      </c>
      <c r="B22" s="396"/>
      <c r="C22" s="143" t="s">
        <v>326</v>
      </c>
      <c r="D22" s="144"/>
      <c r="E22" s="144"/>
      <c r="F22" s="145" t="s">
        <v>319</v>
      </c>
      <c r="G22" s="146">
        <v>722.2</v>
      </c>
      <c r="H22" s="146">
        <v>822.3</v>
      </c>
      <c r="I22" s="146">
        <v>879.8</v>
      </c>
      <c r="J22" s="147">
        <v>951.1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395" t="s">
        <v>344</v>
      </c>
      <c r="B23" s="396"/>
      <c r="C23" s="148" t="s">
        <v>328</v>
      </c>
      <c r="D23" s="145"/>
      <c r="E23" s="145"/>
      <c r="F23" s="145">
        <v>20</v>
      </c>
      <c r="G23" s="146">
        <v>785.5</v>
      </c>
      <c r="H23" s="146">
        <v>864.8</v>
      </c>
      <c r="I23" s="146">
        <v>908.5</v>
      </c>
      <c r="J23" s="147">
        <v>959.1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395" t="s">
        <v>345</v>
      </c>
      <c r="B24" s="396"/>
      <c r="C24" s="143" t="s">
        <v>318</v>
      </c>
      <c r="D24" s="144"/>
      <c r="E24" s="144"/>
      <c r="F24" s="145" t="s">
        <v>319</v>
      </c>
      <c r="G24" s="146">
        <v>755.6</v>
      </c>
      <c r="H24" s="146">
        <v>806.2</v>
      </c>
      <c r="I24" s="146">
        <v>840.7</v>
      </c>
      <c r="J24" s="147">
        <v>877.5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395" t="s">
        <v>346</v>
      </c>
      <c r="B25" s="396"/>
      <c r="C25" s="143" t="s">
        <v>321</v>
      </c>
      <c r="D25" s="144">
        <v>500</v>
      </c>
      <c r="E25" s="144" t="s">
        <v>322</v>
      </c>
      <c r="F25" s="145" t="s">
        <v>319</v>
      </c>
      <c r="G25" s="146">
        <v>910.8</v>
      </c>
      <c r="H25" s="146">
        <v>969.5</v>
      </c>
      <c r="I25" s="146">
        <v>1008.6</v>
      </c>
      <c r="J25" s="147">
        <v>1059.2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395" t="s">
        <v>347</v>
      </c>
      <c r="B26" s="396"/>
      <c r="C26" s="143" t="s">
        <v>324</v>
      </c>
      <c r="D26" s="144"/>
      <c r="E26" s="144"/>
      <c r="F26" s="145" t="s">
        <v>319</v>
      </c>
      <c r="G26" s="146">
        <v>832.6</v>
      </c>
      <c r="H26" s="146">
        <v>863.7</v>
      </c>
      <c r="I26" s="146">
        <v>895.9</v>
      </c>
      <c r="J26" s="147">
        <v>945.3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395" t="s">
        <v>348</v>
      </c>
      <c r="B27" s="396"/>
      <c r="C27" s="143" t="s">
        <v>326</v>
      </c>
      <c r="D27" s="144"/>
      <c r="E27" s="144"/>
      <c r="F27" s="145" t="s">
        <v>319</v>
      </c>
      <c r="G27" s="146">
        <v>915.4</v>
      </c>
      <c r="H27" s="146">
        <v>990.2</v>
      </c>
      <c r="I27" s="146">
        <v>1039.5999999999999</v>
      </c>
      <c r="J27" s="147">
        <v>1116.7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395" t="s">
        <v>349</v>
      </c>
      <c r="B28" s="396"/>
      <c r="C28" s="148" t="s">
        <v>328</v>
      </c>
      <c r="D28" s="145"/>
      <c r="E28" s="145"/>
      <c r="F28" s="145">
        <v>20</v>
      </c>
      <c r="G28" s="146">
        <v>972.9</v>
      </c>
      <c r="H28" s="146">
        <v>1029.3</v>
      </c>
      <c r="I28" s="146">
        <v>1063.8</v>
      </c>
      <c r="J28" s="147">
        <v>1100.5999999999999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395" t="s">
        <v>351</v>
      </c>
      <c r="B29" s="396"/>
      <c r="C29" s="143" t="s">
        <v>318</v>
      </c>
      <c r="D29" s="144"/>
      <c r="E29" s="144"/>
      <c r="F29" s="145" t="s">
        <v>319</v>
      </c>
      <c r="G29" s="146">
        <v>826.9</v>
      </c>
      <c r="H29" s="146">
        <v>916.6</v>
      </c>
      <c r="I29" s="146">
        <v>970.6</v>
      </c>
      <c r="J29" s="147">
        <v>1050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395" t="s">
        <v>352</v>
      </c>
      <c r="B30" s="396"/>
      <c r="C30" s="143" t="s">
        <v>321</v>
      </c>
      <c r="D30" s="144">
        <v>1000</v>
      </c>
      <c r="E30" s="144" t="s">
        <v>331</v>
      </c>
      <c r="F30" s="145" t="s">
        <v>319</v>
      </c>
      <c r="G30" s="146">
        <v>992.5</v>
      </c>
      <c r="H30" s="146">
        <v>1094.8</v>
      </c>
      <c r="I30" s="146">
        <v>1158.0999999999999</v>
      </c>
      <c r="J30" s="147">
        <v>1250.0999999999999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395" t="s">
        <v>353</v>
      </c>
      <c r="B31" s="396"/>
      <c r="C31" s="143" t="s">
        <v>324</v>
      </c>
      <c r="D31" s="144"/>
      <c r="E31" s="144"/>
      <c r="F31" s="145" t="s">
        <v>319</v>
      </c>
      <c r="G31" s="146">
        <v>899.3</v>
      </c>
      <c r="H31" s="146">
        <v>981</v>
      </c>
      <c r="I31" s="146">
        <v>1032.7</v>
      </c>
      <c r="J31" s="147">
        <v>1094.8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395" t="s">
        <v>354</v>
      </c>
      <c r="B32" s="396"/>
      <c r="C32" s="143" t="s">
        <v>326</v>
      </c>
      <c r="D32" s="144"/>
      <c r="E32" s="144"/>
      <c r="F32" s="145" t="s">
        <v>319</v>
      </c>
      <c r="G32" s="146">
        <v>997.1</v>
      </c>
      <c r="H32" s="146">
        <v>1115.5</v>
      </c>
      <c r="I32" s="146">
        <v>1188</v>
      </c>
      <c r="J32" s="147">
        <v>1299.5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395" t="s">
        <v>355</v>
      </c>
      <c r="B33" s="396"/>
      <c r="C33" s="148" t="s">
        <v>328</v>
      </c>
      <c r="D33" s="145"/>
      <c r="E33" s="145"/>
      <c r="F33" s="145">
        <v>20</v>
      </c>
      <c r="G33" s="146">
        <v>1040.8</v>
      </c>
      <c r="H33" s="146">
        <v>1145.4000000000001</v>
      </c>
      <c r="I33" s="146">
        <v>1209.8</v>
      </c>
      <c r="J33" s="147">
        <v>1275.4000000000001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395" t="s">
        <v>357</v>
      </c>
      <c r="B34" s="396"/>
      <c r="C34" s="143" t="s">
        <v>318</v>
      </c>
      <c r="D34" s="144"/>
      <c r="E34" s="144"/>
      <c r="F34" s="145" t="s">
        <v>319</v>
      </c>
      <c r="G34" s="146">
        <v>1397</v>
      </c>
      <c r="H34" s="146">
        <v>1456.4</v>
      </c>
      <c r="I34" s="146">
        <v>1486.1</v>
      </c>
      <c r="J34" s="150">
        <v>1559.8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395" t="s">
        <v>359</v>
      </c>
      <c r="B35" s="396"/>
      <c r="C35" s="143" t="s">
        <v>321</v>
      </c>
      <c r="D35" s="144">
        <v>1000</v>
      </c>
      <c r="E35" s="144" t="s">
        <v>360</v>
      </c>
      <c r="F35" s="145" t="s">
        <v>319</v>
      </c>
      <c r="G35" s="146">
        <v>1725.9</v>
      </c>
      <c r="H35" s="146">
        <v>1790.8</v>
      </c>
      <c r="I35" s="146">
        <v>1813.9</v>
      </c>
      <c r="J35" s="150">
        <v>1911.8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395" t="s">
        <v>361</v>
      </c>
      <c r="B36" s="396"/>
      <c r="C36" s="143" t="s">
        <v>324</v>
      </c>
      <c r="D36" s="144"/>
      <c r="E36" s="144"/>
      <c r="F36" s="145" t="s">
        <v>319</v>
      </c>
      <c r="G36" s="146">
        <v>1554.3</v>
      </c>
      <c r="H36" s="146">
        <v>1608.2</v>
      </c>
      <c r="I36" s="146">
        <v>1650</v>
      </c>
      <c r="J36" s="150">
        <v>1701.7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395" t="s">
        <v>362</v>
      </c>
      <c r="B37" s="396"/>
      <c r="C37" s="143" t="s">
        <v>326</v>
      </c>
      <c r="D37" s="144"/>
      <c r="E37" s="144"/>
      <c r="F37" s="145" t="s">
        <v>319</v>
      </c>
      <c r="G37" s="146">
        <v>1618.1</v>
      </c>
      <c r="H37" s="146">
        <v>1699.5</v>
      </c>
      <c r="I37" s="146">
        <v>1746.8</v>
      </c>
      <c r="J37" s="150">
        <v>1846.9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395" t="s">
        <v>363</v>
      </c>
      <c r="B38" s="396"/>
      <c r="C38" s="148" t="s">
        <v>328</v>
      </c>
      <c r="D38" s="145"/>
      <c r="E38" s="145"/>
      <c r="F38" s="145">
        <v>20</v>
      </c>
      <c r="G38" s="146">
        <v>1809.5</v>
      </c>
      <c r="H38" s="146">
        <v>1871.1</v>
      </c>
      <c r="I38" s="146">
        <v>1920.6</v>
      </c>
      <c r="J38" s="150">
        <v>1980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395" t="s">
        <v>364</v>
      </c>
      <c r="B39" s="396"/>
      <c r="C39" s="143" t="s">
        <v>318</v>
      </c>
      <c r="D39" s="144"/>
      <c r="E39" s="144"/>
      <c r="F39" s="145" t="s">
        <v>319</v>
      </c>
      <c r="G39" s="146">
        <v>1483.9</v>
      </c>
      <c r="H39" s="146">
        <v>1592.8</v>
      </c>
      <c r="I39" s="146">
        <v>1674.2</v>
      </c>
      <c r="J39" s="150">
        <v>1796.3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395" t="s">
        <v>365</v>
      </c>
      <c r="B40" s="396"/>
      <c r="C40" s="143" t="s">
        <v>321</v>
      </c>
      <c r="D40" s="144">
        <v>2000</v>
      </c>
      <c r="E40" s="144" t="s">
        <v>366</v>
      </c>
      <c r="F40" s="145" t="s">
        <v>319</v>
      </c>
      <c r="G40" s="146">
        <v>1813.9</v>
      </c>
      <c r="H40" s="146">
        <v>1947</v>
      </c>
      <c r="I40" s="146">
        <v>2032.8</v>
      </c>
      <c r="J40" s="150">
        <v>2160.4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395" t="s">
        <v>367</v>
      </c>
      <c r="B41" s="396"/>
      <c r="C41" s="143" t="s">
        <v>324</v>
      </c>
      <c r="D41" s="144"/>
      <c r="E41" s="144"/>
      <c r="F41" s="145" t="s">
        <v>319</v>
      </c>
      <c r="G41" s="146">
        <v>1656.6</v>
      </c>
      <c r="H41" s="146">
        <v>1747.9</v>
      </c>
      <c r="I41" s="146">
        <v>1809.5</v>
      </c>
      <c r="J41" s="150">
        <v>1940.4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395" t="s">
        <v>368</v>
      </c>
      <c r="B42" s="396"/>
      <c r="C42" s="143" t="s">
        <v>326</v>
      </c>
      <c r="D42" s="144"/>
      <c r="E42" s="144"/>
      <c r="F42" s="145" t="s">
        <v>319</v>
      </c>
      <c r="G42" s="146">
        <v>1697.3</v>
      </c>
      <c r="H42" s="146">
        <v>1832.6</v>
      </c>
      <c r="I42" s="146">
        <v>1930.5</v>
      </c>
      <c r="J42" s="150">
        <v>2071.3000000000002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395" t="s">
        <v>369</v>
      </c>
      <c r="B43" s="396"/>
      <c r="C43" s="148" t="s">
        <v>328</v>
      </c>
      <c r="D43" s="145"/>
      <c r="E43" s="145"/>
      <c r="F43" s="145">
        <v>20</v>
      </c>
      <c r="G43" s="146">
        <v>1937.1</v>
      </c>
      <c r="H43" s="146">
        <v>2043.8</v>
      </c>
      <c r="I43" s="146">
        <v>2115.3000000000002</v>
      </c>
      <c r="J43" s="150">
        <v>1974.5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155"/>
      <c r="D44" s="2"/>
      <c r="E44" s="155"/>
      <c r="F44" s="155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7">
    <mergeCell ref="A16:B16"/>
    <mergeCell ref="A17:B17"/>
    <mergeCell ref="A18:B18"/>
    <mergeCell ref="A19:B19"/>
    <mergeCell ref="A15:B15"/>
    <mergeCell ref="A20:B20"/>
    <mergeCell ref="A21:B21"/>
    <mergeCell ref="A38:B38"/>
    <mergeCell ref="A39:B39"/>
    <mergeCell ref="A30:B30"/>
    <mergeCell ref="A25:B25"/>
    <mergeCell ref="A22:B22"/>
    <mergeCell ref="A37:B37"/>
    <mergeCell ref="A31:B31"/>
    <mergeCell ref="A32:B32"/>
    <mergeCell ref="A33:B33"/>
    <mergeCell ref="A34:B34"/>
    <mergeCell ref="A36:B36"/>
    <mergeCell ref="A35:B35"/>
    <mergeCell ref="A4:B4"/>
    <mergeCell ref="C2:C3"/>
    <mergeCell ref="A2:B3"/>
    <mergeCell ref="E2:E3"/>
    <mergeCell ref="F2:F3"/>
    <mergeCell ref="G2:J2"/>
    <mergeCell ref="A1:J1"/>
    <mergeCell ref="D2:D3"/>
    <mergeCell ref="A42:B42"/>
    <mergeCell ref="A43:B43"/>
    <mergeCell ref="A40:B40"/>
    <mergeCell ref="A41:B41"/>
    <mergeCell ref="A28:B28"/>
    <mergeCell ref="A29:B29"/>
    <mergeCell ref="A27:B27"/>
    <mergeCell ref="A26:B26"/>
    <mergeCell ref="A24:B24"/>
    <mergeCell ref="A23:B23"/>
    <mergeCell ref="A11:B11"/>
    <mergeCell ref="A10:B10"/>
    <mergeCell ref="A7:B7"/>
    <mergeCell ref="A8:B8"/>
    <mergeCell ref="A12:B12"/>
    <mergeCell ref="A5:B5"/>
    <mergeCell ref="A13:B13"/>
    <mergeCell ref="A14:B14"/>
    <mergeCell ref="A6:B6"/>
    <mergeCell ref="A9:B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7.28515625" defaultRowHeight="15" customHeight="1"/>
  <cols>
    <col min="1" max="1" width="10" customWidth="1"/>
    <col min="2" max="2" width="12.28515625" customWidth="1"/>
    <col min="3" max="3" width="9" customWidth="1"/>
    <col min="4" max="4" width="12.28515625" customWidth="1"/>
    <col min="5" max="5" width="9" customWidth="1"/>
    <col min="6" max="6" width="11.85546875" customWidth="1"/>
    <col min="7" max="7" width="9" customWidth="1"/>
    <col min="8" max="8" width="12.28515625" customWidth="1"/>
    <col min="9" max="9" width="9" customWidth="1"/>
    <col min="10" max="10" width="7.140625" customWidth="1"/>
    <col min="11" max="20" width="9.140625" customWidth="1"/>
  </cols>
  <sheetData>
    <row r="1" spans="1:26" ht="19.5" customHeight="1">
      <c r="A1" s="412" t="s">
        <v>350</v>
      </c>
      <c r="B1" s="339"/>
      <c r="C1" s="339"/>
      <c r="D1" s="339"/>
      <c r="E1" s="339"/>
      <c r="F1" s="339"/>
      <c r="G1" s="339"/>
      <c r="H1" s="339"/>
      <c r="I1" s="339"/>
      <c r="J1" s="339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9.5" customHeight="1">
      <c r="A2" s="149"/>
      <c r="B2" s="149"/>
      <c r="C2" s="149"/>
      <c r="D2" s="149"/>
      <c r="E2" s="149"/>
      <c r="F2" s="149"/>
      <c r="G2" s="149"/>
      <c r="H2" s="149"/>
      <c r="I2" s="149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411" t="s">
        <v>356</v>
      </c>
      <c r="B3" s="342"/>
      <c r="C3" s="342"/>
      <c r="D3" s="342"/>
      <c r="E3" s="342"/>
      <c r="F3" s="342"/>
      <c r="G3" s="342"/>
      <c r="H3" s="342"/>
      <c r="I3" s="342"/>
      <c r="J3" s="331"/>
      <c r="K3" s="1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415" t="s">
        <v>223</v>
      </c>
      <c r="B4" s="410" t="s">
        <v>224</v>
      </c>
      <c r="C4" s="329"/>
      <c r="D4" s="410" t="s">
        <v>229</v>
      </c>
      <c r="E4" s="329"/>
      <c r="F4" s="410" t="s">
        <v>233</v>
      </c>
      <c r="G4" s="328"/>
      <c r="H4" s="409" t="s">
        <v>236</v>
      </c>
      <c r="I4" s="342"/>
      <c r="J4" s="33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323"/>
      <c r="B5" s="39" t="s">
        <v>372</v>
      </c>
      <c r="C5" s="158" t="s">
        <v>228</v>
      </c>
      <c r="D5" s="39" t="s">
        <v>372</v>
      </c>
      <c r="E5" s="158" t="s">
        <v>228</v>
      </c>
      <c r="F5" s="39" t="s">
        <v>372</v>
      </c>
      <c r="G5" s="156" t="s">
        <v>228</v>
      </c>
      <c r="H5" s="39" t="s">
        <v>372</v>
      </c>
      <c r="I5" s="409" t="s">
        <v>228</v>
      </c>
      <c r="J5" s="331"/>
      <c r="K5" s="1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158">
        <v>0.5</v>
      </c>
      <c r="B6" s="160">
        <v>9.8000000000000007</v>
      </c>
      <c r="C6" s="161"/>
      <c r="D6" s="160">
        <v>14.3</v>
      </c>
      <c r="E6" s="161"/>
      <c r="F6" s="160">
        <v>18.8</v>
      </c>
      <c r="G6" s="162"/>
      <c r="H6" s="158">
        <v>23.8</v>
      </c>
      <c r="I6" s="408"/>
      <c r="J6" s="331"/>
      <c r="K6" s="1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160">
        <v>1</v>
      </c>
      <c r="B7" s="160">
        <v>12.3</v>
      </c>
      <c r="C7" s="161"/>
      <c r="D7" s="160">
        <v>17.399999999999999</v>
      </c>
      <c r="E7" s="161"/>
      <c r="F7" s="160">
        <v>24.2</v>
      </c>
      <c r="G7" s="162"/>
      <c r="H7" s="158">
        <v>27.6</v>
      </c>
      <c r="I7" s="408"/>
      <c r="J7" s="331"/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160">
        <v>2</v>
      </c>
      <c r="B8" s="160">
        <v>24</v>
      </c>
      <c r="C8" s="161"/>
      <c r="D8" s="160">
        <v>30.9</v>
      </c>
      <c r="E8" s="161"/>
      <c r="F8" s="160">
        <v>37.799999999999997</v>
      </c>
      <c r="G8" s="162"/>
      <c r="H8" s="158">
        <v>44.7</v>
      </c>
      <c r="I8" s="408"/>
      <c r="J8" s="33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160">
        <v>3</v>
      </c>
      <c r="B9" s="160">
        <v>27</v>
      </c>
      <c r="C9" s="161"/>
      <c r="D9" s="160">
        <v>38.1</v>
      </c>
      <c r="E9" s="161"/>
      <c r="F9" s="160">
        <v>49.2</v>
      </c>
      <c r="G9" s="162"/>
      <c r="H9" s="158">
        <v>60.3</v>
      </c>
      <c r="I9" s="408"/>
      <c r="J9" s="33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160">
        <v>5</v>
      </c>
      <c r="B10" s="160">
        <v>39.5</v>
      </c>
      <c r="C10" s="161"/>
      <c r="D10" s="160">
        <v>56.3</v>
      </c>
      <c r="E10" s="161"/>
      <c r="F10" s="160">
        <v>73.099999999999994</v>
      </c>
      <c r="G10" s="162"/>
      <c r="H10" s="158">
        <v>89.9</v>
      </c>
      <c r="I10" s="408"/>
      <c r="J10" s="331"/>
      <c r="K10" s="1"/>
      <c r="L10" s="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160">
        <v>10</v>
      </c>
      <c r="B11" s="160">
        <v>82</v>
      </c>
      <c r="C11" s="161"/>
      <c r="D11" s="160">
        <v>140.19999999999999</v>
      </c>
      <c r="E11" s="161"/>
      <c r="F11" s="160">
        <v>198.4</v>
      </c>
      <c r="G11" s="162"/>
      <c r="H11" s="158">
        <v>256.60000000000002</v>
      </c>
      <c r="I11" s="408"/>
      <c r="J11" s="331"/>
      <c r="K11" s="1"/>
      <c r="L11" s="1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160">
        <v>20</v>
      </c>
      <c r="B12" s="160"/>
      <c r="C12" s="161"/>
      <c r="D12" s="165"/>
      <c r="E12" s="162"/>
      <c r="F12" s="166"/>
      <c r="G12" s="162"/>
      <c r="H12" s="158"/>
      <c r="I12" s="408"/>
      <c r="J12" s="331"/>
      <c r="K12" s="1"/>
      <c r="L12" s="1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167"/>
      <c r="B13" s="167"/>
      <c r="C13" s="167"/>
      <c r="D13" s="167"/>
      <c r="E13" s="167"/>
      <c r="F13" s="167"/>
      <c r="G13" s="167"/>
      <c r="H13" s="167"/>
      <c r="I13" s="167"/>
      <c r="J13" s="169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413" t="s">
        <v>384</v>
      </c>
      <c r="B14" s="352"/>
      <c r="C14" s="352"/>
      <c r="D14" s="352"/>
      <c r="E14" s="352"/>
      <c r="F14" s="352"/>
      <c r="G14" s="352"/>
      <c r="H14" s="352"/>
      <c r="I14" s="352"/>
      <c r="J14" s="334"/>
      <c r="K14" s="1"/>
      <c r="L14" s="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414" t="s">
        <v>223</v>
      </c>
      <c r="B15" s="409" t="s">
        <v>224</v>
      </c>
      <c r="C15" s="331"/>
      <c r="D15" s="409" t="s">
        <v>229</v>
      </c>
      <c r="E15" s="331"/>
      <c r="F15" s="409" t="s">
        <v>233</v>
      </c>
      <c r="G15" s="342"/>
      <c r="H15" s="409" t="s">
        <v>236</v>
      </c>
      <c r="I15" s="342"/>
      <c r="J15" s="331"/>
      <c r="K15" s="1"/>
      <c r="L15" s="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323"/>
      <c r="B16" s="39" t="s">
        <v>372</v>
      </c>
      <c r="C16" s="158" t="s">
        <v>228</v>
      </c>
      <c r="D16" s="39" t="s">
        <v>372</v>
      </c>
      <c r="E16" s="158" t="s">
        <v>228</v>
      </c>
      <c r="F16" s="39" t="s">
        <v>372</v>
      </c>
      <c r="G16" s="156" t="s">
        <v>228</v>
      </c>
      <c r="H16" s="39" t="s">
        <v>372</v>
      </c>
      <c r="I16" s="409" t="s">
        <v>228</v>
      </c>
      <c r="J16" s="331"/>
      <c r="K16" s="1"/>
      <c r="L16" s="1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158">
        <v>0.5</v>
      </c>
      <c r="B17" s="160">
        <v>23.8</v>
      </c>
      <c r="C17" s="161"/>
      <c r="D17" s="160">
        <v>28.3</v>
      </c>
      <c r="E17" s="161"/>
      <c r="F17" s="160">
        <v>32.799999999999997</v>
      </c>
      <c r="G17" s="162"/>
      <c r="H17" s="158">
        <v>37.799999999999997</v>
      </c>
      <c r="I17" s="408"/>
      <c r="J17" s="331"/>
      <c r="K17" s="1"/>
      <c r="L17" s="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160">
        <v>1</v>
      </c>
      <c r="B18" s="160">
        <v>31.3</v>
      </c>
      <c r="C18" s="161"/>
      <c r="D18" s="160">
        <v>36.4</v>
      </c>
      <c r="E18" s="161"/>
      <c r="F18" s="160">
        <v>43.2</v>
      </c>
      <c r="G18" s="162"/>
      <c r="H18" s="160">
        <v>46.6</v>
      </c>
      <c r="I18" s="408"/>
      <c r="J18" s="331"/>
      <c r="K18" s="1"/>
      <c r="L18" s="1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160">
        <v>2</v>
      </c>
      <c r="B19" s="160">
        <v>53</v>
      </c>
      <c r="C19" s="161"/>
      <c r="D19" s="160">
        <v>60</v>
      </c>
      <c r="E19" s="161"/>
      <c r="F19" s="160">
        <v>66.8</v>
      </c>
      <c r="G19" s="162"/>
      <c r="H19" s="160">
        <v>73.7</v>
      </c>
      <c r="I19" s="408"/>
      <c r="J19" s="331"/>
      <c r="K19" s="1"/>
      <c r="L19" s="1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160">
        <v>3</v>
      </c>
      <c r="B20" s="160">
        <v>67</v>
      </c>
      <c r="C20" s="161"/>
      <c r="D20" s="160">
        <v>78</v>
      </c>
      <c r="E20" s="161"/>
      <c r="F20" s="160">
        <v>89.2</v>
      </c>
      <c r="G20" s="162"/>
      <c r="H20" s="160">
        <v>100</v>
      </c>
      <c r="I20" s="408"/>
      <c r="J20" s="331"/>
      <c r="K20" s="1"/>
      <c r="L20" s="1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178">
        <v>5</v>
      </c>
      <c r="B21" s="178">
        <v>104.5</v>
      </c>
      <c r="C21" s="179"/>
      <c r="D21" s="178">
        <v>121.3</v>
      </c>
      <c r="E21" s="179"/>
      <c r="F21" s="178">
        <v>138</v>
      </c>
      <c r="G21" s="180"/>
      <c r="H21" s="160">
        <v>155</v>
      </c>
      <c r="I21" s="408"/>
      <c r="J21" s="331"/>
      <c r="K21" s="1"/>
      <c r="L21" s="1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160">
        <v>10</v>
      </c>
      <c r="B22" s="160">
        <v>185</v>
      </c>
      <c r="C22" s="161"/>
      <c r="D22" s="160">
        <v>143.19999999999999</v>
      </c>
      <c r="E22" s="161"/>
      <c r="F22" s="160">
        <v>301.39999999999998</v>
      </c>
      <c r="G22" s="162"/>
      <c r="H22" s="160">
        <v>359.6</v>
      </c>
      <c r="I22" s="408"/>
      <c r="J22" s="331"/>
      <c r="K22" s="1"/>
      <c r="L22" s="1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160">
        <v>20</v>
      </c>
      <c r="B23" s="166"/>
      <c r="C23" s="161"/>
      <c r="D23" s="160"/>
      <c r="E23" s="161"/>
      <c r="F23" s="160"/>
      <c r="G23" s="162"/>
      <c r="H23" s="160"/>
      <c r="I23" s="408"/>
      <c r="J23" s="331"/>
      <c r="K23" s="1"/>
      <c r="L23" s="1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181"/>
      <c r="B24" s="181"/>
      <c r="C24" s="181"/>
      <c r="D24" s="181"/>
      <c r="E24" s="181"/>
      <c r="F24" s="181"/>
      <c r="G24" s="181"/>
      <c r="H24" s="181"/>
      <c r="I24" s="181"/>
      <c r="J24" s="182"/>
      <c r="K24" s="1"/>
      <c r="L24" s="1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413" t="s">
        <v>403</v>
      </c>
      <c r="B25" s="352"/>
      <c r="C25" s="352"/>
      <c r="D25" s="352"/>
      <c r="E25" s="352"/>
      <c r="F25" s="352"/>
      <c r="G25" s="352"/>
      <c r="H25" s="352"/>
      <c r="I25" s="352"/>
      <c r="J25" s="334"/>
      <c r="K25" s="1"/>
      <c r="L25" s="1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414" t="s">
        <v>223</v>
      </c>
      <c r="B26" s="409" t="s">
        <v>405</v>
      </c>
      <c r="C26" s="331"/>
      <c r="D26" s="409" t="s">
        <v>224</v>
      </c>
      <c r="E26" s="331"/>
      <c r="F26" s="409" t="s">
        <v>229</v>
      </c>
      <c r="G26" s="331"/>
      <c r="H26" s="409" t="s">
        <v>233</v>
      </c>
      <c r="I26" s="331"/>
      <c r="J26" s="183" t="s">
        <v>236</v>
      </c>
      <c r="K26" s="1"/>
      <c r="L26" s="1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323"/>
      <c r="B27" s="39" t="s">
        <v>372</v>
      </c>
      <c r="C27" s="158" t="s">
        <v>228</v>
      </c>
      <c r="D27" s="39" t="s">
        <v>372</v>
      </c>
      <c r="E27" s="158" t="s">
        <v>228</v>
      </c>
      <c r="F27" s="39" t="s">
        <v>372</v>
      </c>
      <c r="G27" s="158" t="s">
        <v>228</v>
      </c>
      <c r="H27" s="39" t="s">
        <v>372</v>
      </c>
      <c r="I27" s="156" t="s">
        <v>228</v>
      </c>
      <c r="J27" s="185"/>
      <c r="K27" s="1"/>
      <c r="L27" s="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158">
        <v>0.75</v>
      </c>
      <c r="B28" s="160">
        <v>7</v>
      </c>
      <c r="C28" s="161"/>
      <c r="D28" s="158">
        <v>8.1999999999999993</v>
      </c>
      <c r="E28" s="161"/>
      <c r="F28" s="158">
        <v>10.6</v>
      </c>
      <c r="G28" s="161"/>
      <c r="H28" s="158">
        <v>17</v>
      </c>
      <c r="I28" s="186"/>
      <c r="J28" s="187"/>
      <c r="K28" s="1"/>
      <c r="L28" s="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160">
        <v>1.5</v>
      </c>
      <c r="B29" s="160">
        <v>11</v>
      </c>
      <c r="C29" s="161"/>
      <c r="D29" s="158">
        <v>13.1</v>
      </c>
      <c r="E29" s="161"/>
      <c r="F29" s="158">
        <v>17.3</v>
      </c>
      <c r="G29" s="161"/>
      <c r="H29" s="158"/>
      <c r="I29" s="186"/>
      <c r="J29" s="188"/>
      <c r="K29" s="1"/>
      <c r="L29" s="1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178">
        <v>3</v>
      </c>
      <c r="B30" s="178">
        <v>21</v>
      </c>
      <c r="C30" s="179"/>
      <c r="D30" s="173">
        <v>24.3</v>
      </c>
      <c r="E30" s="179"/>
      <c r="F30" s="173">
        <v>30.9</v>
      </c>
      <c r="G30" s="179"/>
      <c r="H30" s="173">
        <v>37.5</v>
      </c>
      <c r="I30" s="189"/>
      <c r="J30" s="187"/>
      <c r="K30" s="1"/>
      <c r="L30" s="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160">
        <v>6</v>
      </c>
      <c r="B31" s="160">
        <v>31</v>
      </c>
      <c r="C31" s="161"/>
      <c r="D31" s="158">
        <v>37.6</v>
      </c>
      <c r="E31" s="161"/>
      <c r="F31" s="158">
        <v>50.8</v>
      </c>
      <c r="G31" s="161"/>
      <c r="H31" s="158">
        <v>64</v>
      </c>
      <c r="I31" s="186"/>
      <c r="J31" s="188"/>
      <c r="K31" s="1"/>
      <c r="L31" s="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160">
        <v>9</v>
      </c>
      <c r="B32" s="190"/>
      <c r="C32" s="161"/>
      <c r="D32" s="191"/>
      <c r="E32" s="161"/>
      <c r="F32" s="158"/>
      <c r="G32" s="161"/>
      <c r="H32" s="158"/>
      <c r="I32" s="192"/>
      <c r="J32" s="187"/>
      <c r="K32" s="1"/>
      <c r="L32" s="1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167"/>
      <c r="B33" s="167"/>
      <c r="C33" s="167"/>
      <c r="D33" s="167"/>
      <c r="E33" s="167"/>
      <c r="F33" s="167"/>
      <c r="G33" s="167"/>
      <c r="H33" s="167"/>
      <c r="I33" s="167"/>
      <c r="J33" s="169"/>
      <c r="K33" s="1"/>
      <c r="L33" s="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413" t="s">
        <v>410</v>
      </c>
      <c r="B34" s="352"/>
      <c r="C34" s="352"/>
      <c r="D34" s="352"/>
      <c r="E34" s="352"/>
      <c r="F34" s="352"/>
      <c r="G34" s="352"/>
      <c r="H34" s="352"/>
      <c r="I34" s="352"/>
      <c r="J34" s="334"/>
      <c r="K34" s="1"/>
      <c r="L34" s="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409" t="s">
        <v>411</v>
      </c>
      <c r="B35" s="342"/>
      <c r="C35" s="331"/>
      <c r="D35" s="409" t="s">
        <v>412</v>
      </c>
      <c r="E35" s="342"/>
      <c r="F35" s="342"/>
      <c r="G35" s="409" t="s">
        <v>375</v>
      </c>
      <c r="H35" s="342"/>
      <c r="I35" s="342"/>
      <c r="J35" s="331"/>
      <c r="K35" s="1"/>
      <c r="L35" s="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409">
        <v>0.5</v>
      </c>
      <c r="B36" s="342"/>
      <c r="C36" s="331"/>
      <c r="D36" s="407">
        <v>14</v>
      </c>
      <c r="E36" s="342"/>
      <c r="F36" s="342"/>
      <c r="G36" s="408"/>
      <c r="H36" s="342"/>
      <c r="I36" s="342"/>
      <c r="J36" s="331"/>
      <c r="K36" s="1"/>
      <c r="L36" s="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407">
        <v>1</v>
      </c>
      <c r="B37" s="342"/>
      <c r="C37" s="331"/>
      <c r="D37" s="407">
        <v>19</v>
      </c>
      <c r="E37" s="342"/>
      <c r="F37" s="342"/>
      <c r="G37" s="408"/>
      <c r="H37" s="342"/>
      <c r="I37" s="342"/>
      <c r="J37" s="331"/>
      <c r="K37" s="1"/>
      <c r="L37" s="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407">
        <v>2</v>
      </c>
      <c r="B38" s="342"/>
      <c r="C38" s="331"/>
      <c r="D38" s="407">
        <v>29</v>
      </c>
      <c r="E38" s="342"/>
      <c r="F38" s="342"/>
      <c r="G38" s="408"/>
      <c r="H38" s="342"/>
      <c r="I38" s="342"/>
      <c r="J38" s="331"/>
      <c r="K38" s="1"/>
      <c r="L38" s="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407">
        <v>3</v>
      </c>
      <c r="B39" s="342"/>
      <c r="C39" s="331"/>
      <c r="D39" s="407">
        <v>40</v>
      </c>
      <c r="E39" s="342"/>
      <c r="F39" s="342"/>
      <c r="G39" s="408"/>
      <c r="H39" s="342"/>
      <c r="I39" s="342"/>
      <c r="J39" s="331"/>
      <c r="K39" s="1"/>
      <c r="L39" s="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407">
        <v>5</v>
      </c>
      <c r="B40" s="342"/>
      <c r="C40" s="331"/>
      <c r="D40" s="407">
        <v>65</v>
      </c>
      <c r="E40" s="342"/>
      <c r="F40" s="342"/>
      <c r="G40" s="408"/>
      <c r="H40" s="342"/>
      <c r="I40" s="342"/>
      <c r="J40" s="331"/>
      <c r="K40" s="1"/>
      <c r="L40" s="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407">
        <v>10</v>
      </c>
      <c r="B41" s="342"/>
      <c r="C41" s="331"/>
      <c r="D41" s="407">
        <v>103</v>
      </c>
      <c r="E41" s="342"/>
      <c r="F41" s="342"/>
      <c r="G41" s="408"/>
      <c r="H41" s="342"/>
      <c r="I41" s="342"/>
      <c r="J41" s="331"/>
      <c r="K41" s="193"/>
      <c r="L41" s="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407">
        <v>20</v>
      </c>
      <c r="B42" s="342"/>
      <c r="C42" s="331"/>
      <c r="D42" s="407"/>
      <c r="E42" s="342"/>
      <c r="F42" s="331"/>
      <c r="G42" s="408"/>
      <c r="H42" s="342"/>
      <c r="I42" s="342"/>
      <c r="J42" s="331"/>
      <c r="K42" s="193"/>
      <c r="L42" s="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60">
    <mergeCell ref="B4:C4"/>
    <mergeCell ref="A36:C36"/>
    <mergeCell ref="I20:J20"/>
    <mergeCell ref="I21:J21"/>
    <mergeCell ref="I22:J22"/>
    <mergeCell ref="H15:J15"/>
    <mergeCell ref="A14:J14"/>
    <mergeCell ref="B15:C15"/>
    <mergeCell ref="A15:A16"/>
    <mergeCell ref="A4:A5"/>
    <mergeCell ref="I8:J8"/>
    <mergeCell ref="I10:J10"/>
    <mergeCell ref="I19:J19"/>
    <mergeCell ref="I18:J18"/>
    <mergeCell ref="I17:J17"/>
    <mergeCell ref="I16:J16"/>
    <mergeCell ref="G41:J41"/>
    <mergeCell ref="G42:J42"/>
    <mergeCell ref="A3:J3"/>
    <mergeCell ref="A1:J1"/>
    <mergeCell ref="F4:G4"/>
    <mergeCell ref="A35:C35"/>
    <mergeCell ref="G36:J36"/>
    <mergeCell ref="G35:J35"/>
    <mergeCell ref="A34:J34"/>
    <mergeCell ref="B26:C26"/>
    <mergeCell ref="D26:E26"/>
    <mergeCell ref="A25:J25"/>
    <mergeCell ref="F26:G26"/>
    <mergeCell ref="H26:I26"/>
    <mergeCell ref="I23:J23"/>
    <mergeCell ref="A26:A27"/>
    <mergeCell ref="D36:F36"/>
    <mergeCell ref="D35:F35"/>
    <mergeCell ref="A41:C41"/>
    <mergeCell ref="A42:C42"/>
    <mergeCell ref="D42:F42"/>
    <mergeCell ref="D41:F41"/>
    <mergeCell ref="D15:E15"/>
    <mergeCell ref="F15:G15"/>
    <mergeCell ref="H4:J4"/>
    <mergeCell ref="I6:J6"/>
    <mergeCell ref="I5:J5"/>
    <mergeCell ref="D4:E4"/>
    <mergeCell ref="I7:J7"/>
    <mergeCell ref="I9:J9"/>
    <mergeCell ref="I11:J11"/>
    <mergeCell ref="I12:J12"/>
    <mergeCell ref="A39:C39"/>
    <mergeCell ref="G39:J39"/>
    <mergeCell ref="G38:J38"/>
    <mergeCell ref="G37:J37"/>
    <mergeCell ref="G40:J40"/>
    <mergeCell ref="A40:C40"/>
    <mergeCell ref="A38:C38"/>
    <mergeCell ref="D37:F37"/>
    <mergeCell ref="A37:C37"/>
    <mergeCell ref="D40:F40"/>
    <mergeCell ref="D39:F39"/>
    <mergeCell ref="D38:F3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7.28515625" defaultRowHeight="15" customHeight="1"/>
  <cols>
    <col min="1" max="3" width="9.140625" customWidth="1"/>
    <col min="4" max="4" width="10.85546875" customWidth="1"/>
    <col min="5" max="5" width="10.42578125" customWidth="1"/>
    <col min="6" max="6" width="14.7109375" customWidth="1"/>
    <col min="7" max="7" width="9.42578125" customWidth="1"/>
    <col min="8" max="8" width="15.140625" customWidth="1"/>
    <col min="9" max="21" width="9.140625" customWidth="1"/>
  </cols>
  <sheetData>
    <row r="1" spans="1:26" ht="13.5" customHeight="1">
      <c r="A1" s="1"/>
      <c r="B1" s="418" t="s">
        <v>358</v>
      </c>
      <c r="C1" s="339"/>
      <c r="D1" s="339"/>
      <c r="E1" s="339"/>
      <c r="F1" s="339"/>
      <c r="G1" s="339"/>
      <c r="H1" s="339"/>
      <c r="I1" s="339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151"/>
      <c r="B2" s="151"/>
      <c r="C2" s="151"/>
      <c r="D2" s="151"/>
      <c r="E2" s="151"/>
      <c r="F2" s="151"/>
      <c r="G2" s="151"/>
      <c r="H2" s="151"/>
      <c r="I2" s="151"/>
      <c r="J2" s="152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153"/>
      <c r="B3" s="154"/>
      <c r="C3" s="417" t="s">
        <v>370</v>
      </c>
      <c r="D3" s="331"/>
      <c r="E3" s="157" t="s">
        <v>371</v>
      </c>
      <c r="F3" s="157" t="s">
        <v>373</v>
      </c>
      <c r="G3" s="157" t="s">
        <v>374</v>
      </c>
      <c r="H3" s="157" t="s">
        <v>375</v>
      </c>
      <c r="I3" s="154"/>
      <c r="J3" s="154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153"/>
      <c r="B4" s="154"/>
      <c r="C4" s="420" t="s">
        <v>376</v>
      </c>
      <c r="D4" s="334"/>
      <c r="E4" s="159">
        <v>1.6</v>
      </c>
      <c r="F4" s="157">
        <v>12</v>
      </c>
      <c r="G4" s="157">
        <v>30</v>
      </c>
      <c r="H4" s="421" t="s">
        <v>377</v>
      </c>
      <c r="I4" s="154"/>
      <c r="J4" s="154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>
      <c r="A5" s="153"/>
      <c r="B5" s="154"/>
      <c r="C5" s="353"/>
      <c r="D5" s="355"/>
      <c r="E5" s="159">
        <v>1.6</v>
      </c>
      <c r="F5" s="157">
        <v>20</v>
      </c>
      <c r="G5" s="157">
        <v>35</v>
      </c>
      <c r="H5" s="343"/>
      <c r="I5" s="154"/>
      <c r="J5" s="154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>
      <c r="A6" s="153"/>
      <c r="B6" s="154"/>
      <c r="C6" s="326"/>
      <c r="D6" s="329"/>
      <c r="E6" s="159">
        <v>1.6</v>
      </c>
      <c r="F6" s="163">
        <v>30</v>
      </c>
      <c r="G6" s="163">
        <v>40</v>
      </c>
      <c r="H6" s="323"/>
      <c r="I6" s="154"/>
      <c r="J6" s="154"/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153"/>
      <c r="B7" s="153"/>
      <c r="C7" s="420" t="s">
        <v>378</v>
      </c>
      <c r="D7" s="334"/>
      <c r="E7" s="157">
        <v>3.2</v>
      </c>
      <c r="F7" s="157">
        <v>12</v>
      </c>
      <c r="G7" s="163">
        <v>54</v>
      </c>
      <c r="H7" s="421" t="s">
        <v>379</v>
      </c>
      <c r="I7" s="153"/>
      <c r="J7" s="154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>
      <c r="A8" s="154"/>
      <c r="B8" s="154"/>
      <c r="C8" s="353"/>
      <c r="D8" s="355"/>
      <c r="E8" s="157">
        <v>3.2</v>
      </c>
      <c r="F8" s="164">
        <v>20</v>
      </c>
      <c r="G8" s="163">
        <v>58</v>
      </c>
      <c r="H8" s="343"/>
      <c r="I8" s="154"/>
      <c r="J8" s="154"/>
      <c r="K8" s="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>
      <c r="A9" s="154"/>
      <c r="B9" s="154"/>
      <c r="C9" s="326"/>
      <c r="D9" s="329"/>
      <c r="E9" s="157">
        <v>3.2</v>
      </c>
      <c r="F9" s="164">
        <v>30</v>
      </c>
      <c r="G9" s="157">
        <v>62</v>
      </c>
      <c r="H9" s="323"/>
      <c r="I9" s="154"/>
      <c r="J9" s="154"/>
      <c r="K9" s="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1"/>
      <c r="B11" s="418" t="s">
        <v>380</v>
      </c>
      <c r="C11" s="339"/>
      <c r="D11" s="339"/>
      <c r="E11" s="339"/>
      <c r="F11" s="339"/>
      <c r="G11" s="339"/>
      <c r="H11" s="339"/>
      <c r="I11" s="339"/>
      <c r="J11" s="1"/>
      <c r="K11" s="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>
      <c r="A12" s="153"/>
      <c r="B12" s="153"/>
      <c r="C12" s="153"/>
      <c r="D12" s="153"/>
      <c r="E12" s="153"/>
      <c r="F12" s="153"/>
      <c r="G12" s="153"/>
      <c r="H12" s="153"/>
      <c r="I12" s="153"/>
      <c r="J12" s="154"/>
      <c r="K12" s="1" t="s">
        <v>381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>
      <c r="A13" s="153"/>
      <c r="B13" s="154"/>
      <c r="C13" s="417" t="s">
        <v>370</v>
      </c>
      <c r="D13" s="331"/>
      <c r="E13" s="163" t="s">
        <v>371</v>
      </c>
      <c r="F13" s="163" t="s">
        <v>373</v>
      </c>
      <c r="G13" s="163" t="s">
        <v>374</v>
      </c>
      <c r="H13" s="163" t="s">
        <v>375</v>
      </c>
      <c r="I13" s="153"/>
      <c r="J13" s="154"/>
      <c r="K13" s="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>
      <c r="A14" s="153"/>
      <c r="B14" s="154"/>
      <c r="C14" s="416" t="s">
        <v>382</v>
      </c>
      <c r="D14" s="342"/>
      <c r="E14" s="164">
        <v>0.8</v>
      </c>
      <c r="F14" s="164">
        <v>20</v>
      </c>
      <c r="G14" s="164">
        <v>16</v>
      </c>
      <c r="H14" s="168" t="s">
        <v>48</v>
      </c>
      <c r="I14" s="153"/>
      <c r="J14" s="154"/>
      <c r="K14" s="1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>
      <c r="A15" s="153"/>
      <c r="B15" s="154"/>
      <c r="C15" s="416" t="s">
        <v>383</v>
      </c>
      <c r="D15" s="331"/>
      <c r="E15" s="170">
        <v>1.6</v>
      </c>
      <c r="F15" s="171">
        <v>20</v>
      </c>
      <c r="G15" s="171">
        <v>35</v>
      </c>
      <c r="H15" s="168" t="s">
        <v>48</v>
      </c>
      <c r="I15" s="153"/>
      <c r="J15" s="154"/>
      <c r="K15" s="1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>
      <c r="A16" s="153"/>
      <c r="B16" s="154"/>
      <c r="C16" s="416" t="s">
        <v>385</v>
      </c>
      <c r="D16" s="331"/>
      <c r="E16" s="159">
        <v>3.2</v>
      </c>
      <c r="F16" s="157">
        <v>20</v>
      </c>
      <c r="G16" s="157">
        <v>58</v>
      </c>
      <c r="H16" s="168" t="s">
        <v>48</v>
      </c>
      <c r="I16" s="153"/>
      <c r="J16" s="154"/>
      <c r="K16" s="1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>
      <c r="A17" s="153"/>
      <c r="B17" s="154"/>
      <c r="C17" s="416" t="s">
        <v>386</v>
      </c>
      <c r="D17" s="331"/>
      <c r="E17" s="159">
        <v>5.4</v>
      </c>
      <c r="F17" s="157">
        <v>20</v>
      </c>
      <c r="G17" s="157">
        <v>90.3</v>
      </c>
      <c r="H17" s="168" t="s">
        <v>48</v>
      </c>
      <c r="I17" s="153"/>
      <c r="J17" s="154"/>
      <c r="K17" s="1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K18" s="1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1"/>
      <c r="B19" s="418" t="s">
        <v>387</v>
      </c>
      <c r="C19" s="339"/>
      <c r="D19" s="339"/>
      <c r="E19" s="339"/>
      <c r="F19" s="339"/>
      <c r="G19" s="339"/>
      <c r="H19" s="339"/>
      <c r="I19" s="339"/>
      <c r="J19" s="1"/>
      <c r="K19" s="1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9.75" customHeight="1">
      <c r="A20" s="172"/>
      <c r="B20" s="172"/>
      <c r="C20" s="172"/>
      <c r="D20" s="172"/>
      <c r="E20" s="172"/>
      <c r="F20" s="172"/>
      <c r="G20" s="172"/>
      <c r="H20" s="172"/>
      <c r="I20" s="172"/>
      <c r="J20" s="154"/>
      <c r="K20" s="1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>
      <c r="A21" s="172"/>
      <c r="B21" s="172"/>
      <c r="C21" s="416" t="s">
        <v>36</v>
      </c>
      <c r="D21" s="331"/>
      <c r="E21" s="164" t="s">
        <v>388</v>
      </c>
      <c r="F21" s="157" t="s">
        <v>373</v>
      </c>
      <c r="G21" s="157" t="s">
        <v>374</v>
      </c>
      <c r="H21" s="157" t="s">
        <v>375</v>
      </c>
      <c r="I21" s="172"/>
      <c r="J21" s="154"/>
      <c r="K21" s="1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172"/>
      <c r="B22" s="172"/>
      <c r="C22" s="417" t="s">
        <v>389</v>
      </c>
      <c r="D22" s="331"/>
      <c r="E22" s="164">
        <v>0.25</v>
      </c>
      <c r="F22" s="174">
        <v>10</v>
      </c>
      <c r="G22" s="164">
        <v>5</v>
      </c>
      <c r="H22" s="168">
        <v>5040</v>
      </c>
      <c r="I22" s="172"/>
      <c r="J22" s="154"/>
      <c r="K22" s="175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>
      <c r="A23" s="154"/>
      <c r="B23" s="154"/>
      <c r="C23" s="416" t="s">
        <v>390</v>
      </c>
      <c r="D23" s="331"/>
      <c r="E23" s="164">
        <v>0.5</v>
      </c>
      <c r="F23" s="164">
        <v>15</v>
      </c>
      <c r="G23" s="164">
        <v>15</v>
      </c>
      <c r="H23" s="168" t="s">
        <v>48</v>
      </c>
      <c r="I23" s="154"/>
      <c r="J23" s="154"/>
      <c r="K23" s="1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>
      <c r="A24" s="154"/>
      <c r="B24" s="154"/>
      <c r="C24" s="416" t="s">
        <v>391</v>
      </c>
      <c r="D24" s="331"/>
      <c r="E24" s="164">
        <v>1.5</v>
      </c>
      <c r="F24" s="164">
        <v>45</v>
      </c>
      <c r="G24" s="164">
        <v>73</v>
      </c>
      <c r="H24" s="168" t="s">
        <v>48</v>
      </c>
      <c r="I24" s="154"/>
      <c r="J24" s="154"/>
      <c r="K24" s="1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>
      <c r="A25" s="154"/>
      <c r="B25" s="154"/>
      <c r="C25" s="416" t="s">
        <v>392</v>
      </c>
      <c r="D25" s="331"/>
      <c r="E25" s="164">
        <v>0.63</v>
      </c>
      <c r="F25" s="164">
        <v>6</v>
      </c>
      <c r="G25" s="164">
        <v>8</v>
      </c>
      <c r="H25" s="168">
        <v>5440</v>
      </c>
      <c r="I25" s="154"/>
      <c r="J25" s="154"/>
      <c r="K25" s="1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>
      <c r="A26" s="154"/>
      <c r="B26" s="154"/>
      <c r="C26" s="416" t="s">
        <v>393</v>
      </c>
      <c r="D26" s="331"/>
      <c r="E26" s="176">
        <v>1.6</v>
      </c>
      <c r="F26" s="176">
        <v>6</v>
      </c>
      <c r="G26" s="176">
        <v>12</v>
      </c>
      <c r="H26" s="177">
        <v>7663</v>
      </c>
      <c r="I26" s="154"/>
      <c r="J26" s="154"/>
      <c r="K26" s="1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>
      <c r="A27" s="154"/>
      <c r="B27" s="154"/>
      <c r="C27" s="416" t="s">
        <v>394</v>
      </c>
      <c r="D27" s="331"/>
      <c r="E27" s="176">
        <v>1</v>
      </c>
      <c r="F27" s="176">
        <v>40</v>
      </c>
      <c r="G27" s="176">
        <v>33</v>
      </c>
      <c r="H27" s="177">
        <v>18163</v>
      </c>
      <c r="I27" s="154"/>
      <c r="J27" s="154"/>
      <c r="K27" s="1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>
      <c r="A28" s="154"/>
      <c r="B28" s="154"/>
      <c r="C28" s="422" t="s">
        <v>395</v>
      </c>
      <c r="D28" s="331"/>
      <c r="E28" s="176">
        <v>1</v>
      </c>
      <c r="F28" s="176" t="s">
        <v>168</v>
      </c>
      <c r="G28" s="176">
        <v>79</v>
      </c>
      <c r="H28" s="177">
        <v>35047</v>
      </c>
      <c r="I28" s="154"/>
      <c r="J28" s="154"/>
      <c r="K28" s="1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>
      <c r="A29" s="154"/>
      <c r="B29" s="154"/>
      <c r="C29" s="416" t="s">
        <v>396</v>
      </c>
      <c r="D29" s="331"/>
      <c r="E29" s="164">
        <v>2</v>
      </c>
      <c r="F29" s="164" t="s">
        <v>168</v>
      </c>
      <c r="G29" s="164">
        <v>180</v>
      </c>
      <c r="H29" s="168">
        <v>62307</v>
      </c>
      <c r="I29" s="154"/>
      <c r="J29" s="154"/>
      <c r="K29" s="1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customHeight="1">
      <c r="A30" s="154"/>
      <c r="B30" s="154"/>
      <c r="C30" s="416" t="s">
        <v>397</v>
      </c>
      <c r="D30" s="331"/>
      <c r="E30" s="164">
        <v>3</v>
      </c>
      <c r="F30" s="164" t="s">
        <v>168</v>
      </c>
      <c r="G30" s="164">
        <v>240</v>
      </c>
      <c r="H30" s="168">
        <v>74437</v>
      </c>
      <c r="I30" s="154"/>
      <c r="J30" s="154"/>
      <c r="K30" s="1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>
      <c r="A31" s="154"/>
      <c r="B31" s="154"/>
      <c r="C31" s="416" t="s">
        <v>398</v>
      </c>
      <c r="D31" s="331"/>
      <c r="E31" s="164">
        <v>5</v>
      </c>
      <c r="F31" s="164" t="s">
        <v>168</v>
      </c>
      <c r="G31" s="164">
        <v>320</v>
      </c>
      <c r="H31" s="168">
        <v>113085</v>
      </c>
      <c r="I31" s="154"/>
      <c r="J31" s="154"/>
      <c r="K31" s="1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>
      <c r="A32" s="154"/>
      <c r="B32" s="154"/>
      <c r="C32" s="416" t="s">
        <v>399</v>
      </c>
      <c r="D32" s="331"/>
      <c r="E32" s="164">
        <v>1</v>
      </c>
      <c r="F32" s="164">
        <v>40</v>
      </c>
      <c r="G32" s="164">
        <v>24</v>
      </c>
      <c r="H32" s="168">
        <v>15007</v>
      </c>
      <c r="I32" s="154"/>
      <c r="J32" s="154"/>
      <c r="K32" s="1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customHeight="1">
      <c r="A33" s="154"/>
      <c r="B33" s="154"/>
      <c r="C33" s="416" t="s">
        <v>400</v>
      </c>
      <c r="D33" s="331"/>
      <c r="E33" s="164">
        <v>1.5</v>
      </c>
      <c r="F33" s="164">
        <v>40</v>
      </c>
      <c r="G33" s="164">
        <v>32</v>
      </c>
      <c r="H33" s="168">
        <v>16428</v>
      </c>
      <c r="I33" s="154"/>
      <c r="J33" s="154"/>
      <c r="K33" s="1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>
      <c r="A34" s="154"/>
      <c r="B34" s="154"/>
      <c r="C34" s="416" t="s">
        <v>401</v>
      </c>
      <c r="D34" s="331"/>
      <c r="E34" s="164">
        <v>0.25</v>
      </c>
      <c r="F34" s="164">
        <v>25</v>
      </c>
      <c r="G34" s="164">
        <v>11</v>
      </c>
      <c r="H34" s="168">
        <v>6898</v>
      </c>
      <c r="I34" s="154"/>
      <c r="J34" s="154"/>
      <c r="K34" s="1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>
      <c r="A35" s="154"/>
      <c r="B35" s="154"/>
      <c r="C35" s="416" t="s">
        <v>402</v>
      </c>
      <c r="D35" s="331"/>
      <c r="E35" s="164">
        <v>0.5</v>
      </c>
      <c r="F35" s="164">
        <v>4</v>
      </c>
      <c r="G35" s="164">
        <v>6</v>
      </c>
      <c r="H35" s="168">
        <v>10500</v>
      </c>
      <c r="I35" s="154"/>
      <c r="J35" s="154"/>
      <c r="K35" s="1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7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" customHeight="1">
      <c r="A38" s="1"/>
      <c r="B38" s="418" t="s">
        <v>404</v>
      </c>
      <c r="C38" s="339"/>
      <c r="D38" s="339"/>
      <c r="E38" s="339"/>
      <c r="F38" s="339"/>
      <c r="G38" s="339"/>
      <c r="H38" s="339"/>
      <c r="I38" s="339"/>
      <c r="J38" s="1"/>
      <c r="K38" s="1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>
      <c r="A40" s="1"/>
      <c r="B40" s="1"/>
      <c r="C40" s="419" t="s">
        <v>36</v>
      </c>
      <c r="D40" s="334"/>
      <c r="E40" s="176" t="s">
        <v>388</v>
      </c>
      <c r="F40" s="163" t="s">
        <v>373</v>
      </c>
      <c r="G40" s="163" t="s">
        <v>374</v>
      </c>
      <c r="H40" s="163" t="s">
        <v>375</v>
      </c>
      <c r="I40" s="1"/>
      <c r="J40" s="1"/>
      <c r="K40" s="1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>
      <c r="A41" s="1"/>
      <c r="B41" s="1"/>
      <c r="C41" s="416" t="s">
        <v>406</v>
      </c>
      <c r="D41" s="331"/>
      <c r="E41" s="164">
        <v>0.25</v>
      </c>
      <c r="F41" s="164">
        <v>20</v>
      </c>
      <c r="G41" s="164">
        <v>10</v>
      </c>
      <c r="H41" s="184" t="s">
        <v>48</v>
      </c>
      <c r="I41" s="1"/>
      <c r="J41" s="1"/>
      <c r="K41" s="1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>
      <c r="A42" s="1"/>
      <c r="B42" s="1"/>
      <c r="C42" s="416" t="s">
        <v>407</v>
      </c>
      <c r="D42" s="331"/>
      <c r="E42" s="164">
        <v>0.5</v>
      </c>
      <c r="F42" s="164">
        <v>25</v>
      </c>
      <c r="G42" s="164">
        <v>16</v>
      </c>
      <c r="H42" s="184" t="s">
        <v>48</v>
      </c>
      <c r="I42" s="1"/>
      <c r="J42" s="1"/>
      <c r="K42" s="1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>
      <c r="A43" s="1"/>
      <c r="B43" s="1"/>
      <c r="C43" s="416" t="s">
        <v>408</v>
      </c>
      <c r="D43" s="331"/>
      <c r="E43" s="164">
        <v>1</v>
      </c>
      <c r="F43" s="164">
        <v>30</v>
      </c>
      <c r="G43" s="164">
        <v>40</v>
      </c>
      <c r="H43" s="184" t="s">
        <v>48</v>
      </c>
      <c r="I43" s="1"/>
      <c r="J43" s="1"/>
      <c r="K43" s="1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>
      <c r="A44" s="1"/>
      <c r="B44" s="1"/>
      <c r="C44" s="416" t="s">
        <v>409</v>
      </c>
      <c r="D44" s="331"/>
      <c r="E44" s="164">
        <v>2</v>
      </c>
      <c r="F44" s="164">
        <v>30</v>
      </c>
      <c r="G44" s="164">
        <v>67</v>
      </c>
      <c r="H44" s="184" t="s">
        <v>48</v>
      </c>
      <c r="I44" s="1"/>
      <c r="J44" s="1"/>
      <c r="K44" s="1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34">
    <mergeCell ref="C24:D24"/>
    <mergeCell ref="C23:D23"/>
    <mergeCell ref="C28:D28"/>
    <mergeCell ref="C27:D27"/>
    <mergeCell ref="C4:D6"/>
    <mergeCell ref="H4:H6"/>
    <mergeCell ref="H7:H9"/>
    <mergeCell ref="C21:D21"/>
    <mergeCell ref="C22:D22"/>
    <mergeCell ref="C3:D3"/>
    <mergeCell ref="B1:I1"/>
    <mergeCell ref="C40:D40"/>
    <mergeCell ref="C41:D41"/>
    <mergeCell ref="B38:I38"/>
    <mergeCell ref="C35:D35"/>
    <mergeCell ref="C34:D34"/>
    <mergeCell ref="C33:D33"/>
    <mergeCell ref="C17:D17"/>
    <mergeCell ref="C16:D16"/>
    <mergeCell ref="B19:I19"/>
    <mergeCell ref="C15:D15"/>
    <mergeCell ref="C14:D14"/>
    <mergeCell ref="B11:I11"/>
    <mergeCell ref="C13:D13"/>
    <mergeCell ref="C7:D9"/>
    <mergeCell ref="C44:D44"/>
    <mergeCell ref="C43:D43"/>
    <mergeCell ref="C42:D42"/>
    <mergeCell ref="C25:D25"/>
    <mergeCell ref="C26:D26"/>
    <mergeCell ref="C29:D29"/>
    <mergeCell ref="C30:D30"/>
    <mergeCell ref="C31:D31"/>
    <mergeCell ref="C32:D3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7.28515625" defaultRowHeight="15" customHeight="1"/>
  <cols>
    <col min="1" max="1" width="8.5703125" customWidth="1"/>
    <col min="2" max="3" width="43.42578125" customWidth="1"/>
    <col min="4" max="5" width="28.140625" customWidth="1"/>
    <col min="6" max="15" width="9.140625" customWidth="1"/>
  </cols>
  <sheetData>
    <row r="1" spans="1:26" ht="27.75" customHeight="1">
      <c r="A1" s="444" t="s">
        <v>413</v>
      </c>
      <c r="B1" s="400"/>
      <c r="C1" s="400"/>
      <c r="D1" s="400"/>
      <c r="E1" s="400"/>
      <c r="F1" s="19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5.5" customHeight="1">
      <c r="A2" s="195" t="s">
        <v>34</v>
      </c>
      <c r="B2" s="196" t="s">
        <v>414</v>
      </c>
      <c r="C2" s="197" t="s">
        <v>415</v>
      </c>
      <c r="D2" s="198" t="s">
        <v>416</v>
      </c>
      <c r="E2" s="199" t="s">
        <v>417</v>
      </c>
      <c r="F2" s="19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423">
        <v>1</v>
      </c>
      <c r="B3" s="447" t="str">
        <f>HYPERLINK("http://tali.ru/catalog/zapchasti/komtel.html","Комплект тележек (приводная + холостая) — старого типа")</f>
        <v>Комплект тележек (приводная + холостая) — старого типа</v>
      </c>
      <c r="C3" s="446" t="s">
        <v>418</v>
      </c>
      <c r="D3" s="446">
        <v>100</v>
      </c>
      <c r="E3" s="445">
        <v>48900</v>
      </c>
      <c r="F3" s="194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425"/>
      <c r="B4" s="425"/>
      <c r="C4" s="431"/>
      <c r="D4" s="431"/>
      <c r="E4" s="439"/>
      <c r="F4" s="19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.75" customHeight="1">
      <c r="A5" s="201">
        <v>2</v>
      </c>
      <c r="B5" s="202" t="str">
        <f>HYPERLINK("http://tali.ru/catalog/zapchasti/tel_priv.html","Телега шарнирная приводная")</f>
        <v>Телега шарнирная приводная</v>
      </c>
      <c r="C5" s="203" t="s">
        <v>419</v>
      </c>
      <c r="D5" s="203">
        <v>80</v>
      </c>
      <c r="E5" s="204">
        <v>44500</v>
      </c>
      <c r="F5" s="194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.75" customHeight="1">
      <c r="A6" s="201">
        <v>3</v>
      </c>
      <c r="B6" s="205" t="s">
        <v>420</v>
      </c>
      <c r="C6" s="206" t="s">
        <v>419</v>
      </c>
      <c r="D6" s="206">
        <v>74</v>
      </c>
      <c r="E6" s="207" t="s">
        <v>48</v>
      </c>
      <c r="F6" s="19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429">
        <v>4</v>
      </c>
      <c r="B7" s="434" t="s">
        <v>422</v>
      </c>
      <c r="C7" s="429" t="s">
        <v>423</v>
      </c>
      <c r="D7" s="429">
        <v>0.5</v>
      </c>
      <c r="E7" s="451">
        <v>950</v>
      </c>
      <c r="F7" s="194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0.25" customHeight="1">
      <c r="A8" s="431"/>
      <c r="B8" s="431"/>
      <c r="C8" s="431"/>
      <c r="D8" s="431"/>
      <c r="E8" s="431"/>
      <c r="F8" s="19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.75" customHeight="1">
      <c r="A9" s="201">
        <v>5</v>
      </c>
      <c r="B9" s="205" t="s">
        <v>426</v>
      </c>
      <c r="C9" s="203" t="s">
        <v>427</v>
      </c>
      <c r="D9" s="203">
        <v>2</v>
      </c>
      <c r="E9" s="204">
        <v>5400</v>
      </c>
      <c r="F9" s="19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.75" customHeight="1">
      <c r="A10" s="201">
        <v>6</v>
      </c>
      <c r="B10" s="205" t="s">
        <v>426</v>
      </c>
      <c r="C10" s="203" t="s">
        <v>428</v>
      </c>
      <c r="D10" s="203">
        <v>0.3</v>
      </c>
      <c r="E10" s="204">
        <v>2300</v>
      </c>
      <c r="F10" s="19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.75" customHeight="1">
      <c r="A11" s="201">
        <v>7</v>
      </c>
      <c r="B11" s="202" t="str">
        <f>HYPERLINK("http://tali.ru/catalog/zapchasti/kat-priv.html","Каток приводной")</f>
        <v>Каток приводной</v>
      </c>
      <c r="C11" s="203" t="s">
        <v>429</v>
      </c>
      <c r="D11" s="206">
        <v>5</v>
      </c>
      <c r="E11" s="213">
        <v>8510</v>
      </c>
      <c r="F11" s="19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.75" customHeight="1">
      <c r="A12" s="201">
        <v>8</v>
      </c>
      <c r="B12" s="202" t="str">
        <f>HYPERLINK("http://tali.ru/catalog/zapchasti/shest102_84.html","Шестерня")</f>
        <v>Шестерня</v>
      </c>
      <c r="C12" s="203" t="s">
        <v>430</v>
      </c>
      <c r="D12" s="203">
        <v>0.3</v>
      </c>
      <c r="E12" s="204">
        <v>2300</v>
      </c>
      <c r="F12" s="19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.75" customHeight="1">
      <c r="A13" s="201">
        <v>9</v>
      </c>
      <c r="B13" s="202" t="str">
        <f>HYPERLINK("http://tali.ru/catalog/zapchasti/det-koleso3.html","Шестерня сдвоенная (V передвижения 32 м/мин)")</f>
        <v>Шестерня сдвоенная (V передвижения 32 м/мин)</v>
      </c>
      <c r="C13" s="203" t="s">
        <v>432</v>
      </c>
      <c r="D13" s="206">
        <v>0.5</v>
      </c>
      <c r="E13" s="213">
        <v>2700</v>
      </c>
      <c r="F13" s="19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.75" customHeight="1">
      <c r="A14" s="201">
        <v>10</v>
      </c>
      <c r="B14" s="202" t="str">
        <f>HYPERLINK("http://tali.ru/catalog/zapchasti/det-koleso5.html","Шестерня сдвоенная (V передвижения 20 м/мин)")</f>
        <v>Шестерня сдвоенная (V передвижения 20 м/мин)</v>
      </c>
      <c r="C14" s="206" t="s">
        <v>433</v>
      </c>
      <c r="D14" s="206">
        <v>0.6</v>
      </c>
      <c r="E14" s="213">
        <v>2700</v>
      </c>
      <c r="F14" s="19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.75" customHeight="1">
      <c r="A15" s="201">
        <v>11</v>
      </c>
      <c r="B15" s="202" t="str">
        <f>HYPERLINK("http://tali.ru/catalog/zapchasti/sesterny102-46A.html","Шестерня (V передвижения 20 м/мин)")</f>
        <v>Шестерня (V передвижения 20 м/мин)</v>
      </c>
      <c r="C15" s="203" t="s">
        <v>434</v>
      </c>
      <c r="D15" s="203">
        <v>0.2</v>
      </c>
      <c r="E15" s="207">
        <v>1450</v>
      </c>
      <c r="F15" s="19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.75" customHeight="1">
      <c r="A16" s="201">
        <v>12</v>
      </c>
      <c r="B16" s="205" t="s">
        <v>435</v>
      </c>
      <c r="C16" s="203" t="s">
        <v>436</v>
      </c>
      <c r="D16" s="203">
        <v>0.3</v>
      </c>
      <c r="E16" s="207">
        <v>600</v>
      </c>
      <c r="F16" s="19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.75" customHeight="1">
      <c r="A17" s="201">
        <v>13</v>
      </c>
      <c r="B17" s="202" t="str">
        <f>HYPERLINK("http://tali.ru/catalog/zapchasti/sesterny102c-46.html","Шестерня (V передвижения 32 м/мин)")</f>
        <v>Шестерня (V передвижения 32 м/мин)</v>
      </c>
      <c r="C17" s="203" t="s">
        <v>437</v>
      </c>
      <c r="D17" s="206">
        <v>0.2</v>
      </c>
      <c r="E17" s="219">
        <v>1450</v>
      </c>
      <c r="F17" s="19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.75" customHeight="1">
      <c r="A18" s="201">
        <v>14</v>
      </c>
      <c r="B18" s="202" t="str">
        <f>HYPERLINK("http://tali.ru/catalog/zapchasti/tel_nepriv.html","Телега шарнирная непиводная")</f>
        <v>Телега шарнирная непиводная</v>
      </c>
      <c r="C18" s="203" t="s">
        <v>439</v>
      </c>
      <c r="D18" s="203">
        <v>20</v>
      </c>
      <c r="E18" s="204">
        <v>7000</v>
      </c>
      <c r="F18" s="19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423">
        <v>15</v>
      </c>
      <c r="B19" s="428" t="str">
        <f>HYPERLINK("http://tali.ru/catalog/zapchasti/det-katok.html","Каток неприводной")</f>
        <v>Каток неприводной</v>
      </c>
      <c r="C19" s="203" t="s">
        <v>442</v>
      </c>
      <c r="D19" s="449">
        <v>4</v>
      </c>
      <c r="E19" s="448">
        <v>5410</v>
      </c>
      <c r="F19" s="19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5.25" customHeight="1">
      <c r="A20" s="424"/>
      <c r="B20" s="424"/>
      <c r="C20" s="429" t="s">
        <v>447</v>
      </c>
      <c r="D20" s="427"/>
      <c r="E20" s="438"/>
      <c r="F20" s="19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hidden="1" customHeight="1">
      <c r="A21" s="424"/>
      <c r="B21" s="424"/>
      <c r="C21" s="427"/>
      <c r="D21" s="427"/>
      <c r="E21" s="438"/>
      <c r="F21" s="19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>
      <c r="A22" s="425"/>
      <c r="B22" s="424"/>
      <c r="C22" s="431"/>
      <c r="D22" s="431"/>
      <c r="E22" s="438"/>
      <c r="F22" s="19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.75" customHeight="1">
      <c r="A23" s="201">
        <v>16</v>
      </c>
      <c r="B23" s="202" t="str">
        <f>HYPERLINK("http://tali.ru/catalog/zapchasti/tshp-2.html","Телега шарнирная приводная для тали г/п 2 тн")</f>
        <v>Телега шарнирная приводная для тали г/п 2 тн</v>
      </c>
      <c r="C23" s="203" t="s">
        <v>449</v>
      </c>
      <c r="D23" s="203">
        <v>40</v>
      </c>
      <c r="E23" s="204">
        <v>24800</v>
      </c>
      <c r="F23" s="19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.75" customHeight="1">
      <c r="A24" s="201">
        <v>17</v>
      </c>
      <c r="B24" s="202" t="str">
        <f>HYPERLINK("http://tali.ru/catalog/zapchasti/tshn-2","Телега шарнирная неприводная для тали г/п 2 тн")</f>
        <v>Телега шарнирная неприводная для тали г/п 2 тн</v>
      </c>
      <c r="C24" s="206" t="s">
        <v>451</v>
      </c>
      <c r="D24" s="206">
        <v>15</v>
      </c>
      <c r="E24" s="229">
        <v>14500</v>
      </c>
      <c r="F24" s="19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.75" customHeight="1">
      <c r="A25" s="201">
        <v>18</v>
      </c>
      <c r="B25" s="202" t="str">
        <f>HYPERLINK("http://tali.ru/catalog/zapchasti/tshn-1","Телега шарнирная неприводная для тали г/п 1 тн")</f>
        <v>Телега шарнирная неприводная для тали г/п 1 тн</v>
      </c>
      <c r="C25" s="203" t="s">
        <v>453</v>
      </c>
      <c r="D25" s="203">
        <v>10</v>
      </c>
      <c r="E25" s="204">
        <v>8500</v>
      </c>
      <c r="F25" s="19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>
      <c r="A26" s="423">
        <v>19</v>
      </c>
      <c r="B26" s="428" t="str">
        <f>HYPERLINK("http://tali.ru/catalog/zapchasti/tel_b.html","Телега болгарского типа от 1 до 10 тн")</f>
        <v>Телега болгарского типа от 1 до 10 тн</v>
      </c>
      <c r="C26" s="429" t="s">
        <v>168</v>
      </c>
      <c r="D26" s="429">
        <v>80</v>
      </c>
      <c r="E26" s="442">
        <v>32200</v>
      </c>
      <c r="F26" s="19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.25" customHeight="1">
      <c r="A27" s="424"/>
      <c r="B27" s="424"/>
      <c r="C27" s="427"/>
      <c r="D27" s="427"/>
      <c r="E27" s="438"/>
      <c r="F27" s="19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hidden="1" customHeight="1">
      <c r="A28" s="424"/>
      <c r="B28" s="424"/>
      <c r="C28" s="427"/>
      <c r="D28" s="427"/>
      <c r="E28" s="438"/>
      <c r="F28" s="19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hidden="1" customHeight="1">
      <c r="A29" s="405"/>
      <c r="B29" s="405"/>
      <c r="C29" s="402"/>
      <c r="D29" s="402"/>
      <c r="E29" s="406"/>
      <c r="F29" s="19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31"/>
      <c r="B30" s="232"/>
      <c r="C30" s="233"/>
      <c r="D30" s="234"/>
      <c r="E30" s="235"/>
      <c r="F30" s="19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9.5" customHeight="1">
      <c r="A31" s="443" t="s">
        <v>458</v>
      </c>
      <c r="B31" s="352"/>
      <c r="C31" s="352"/>
      <c r="D31" s="352"/>
      <c r="E31" s="334"/>
      <c r="F31" s="19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8.5" customHeight="1">
      <c r="A32" s="195" t="s">
        <v>34</v>
      </c>
      <c r="B32" s="196" t="s">
        <v>414</v>
      </c>
      <c r="C32" s="236" t="s">
        <v>415</v>
      </c>
      <c r="D32" s="237" t="s">
        <v>459</v>
      </c>
      <c r="E32" s="199" t="s">
        <v>417</v>
      </c>
      <c r="F32" s="19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.75" customHeight="1">
      <c r="A33" s="201">
        <v>20</v>
      </c>
      <c r="B33" s="238" t="str">
        <f>HYPERLINK("http://tali.ru/catalog/zapchasti/reduktor_podiyoma.html","Редуктор подъема")</f>
        <v>Редуктор подъема</v>
      </c>
      <c r="C33" s="239" t="s">
        <v>460</v>
      </c>
      <c r="D33" s="240">
        <v>130</v>
      </c>
      <c r="E33" s="241">
        <v>49510</v>
      </c>
      <c r="F33" s="19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>
      <c r="A34" s="423">
        <v>21</v>
      </c>
      <c r="B34" s="434" t="s">
        <v>461</v>
      </c>
      <c r="C34" s="429" t="s">
        <v>462</v>
      </c>
      <c r="D34" s="436" t="s">
        <v>168</v>
      </c>
      <c r="E34" s="430">
        <v>25850</v>
      </c>
      <c r="F34" s="19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" customHeight="1">
      <c r="A35" s="424"/>
      <c r="B35" s="427"/>
      <c r="C35" s="427"/>
      <c r="D35" s="354"/>
      <c r="E35" s="427"/>
      <c r="F35" s="19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hidden="1" customHeight="1">
      <c r="A36" s="424"/>
      <c r="B36" s="427"/>
      <c r="C36" s="427"/>
      <c r="D36" s="354"/>
      <c r="E36" s="427"/>
      <c r="F36" s="19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hidden="1" customHeight="1">
      <c r="A37" s="424"/>
      <c r="B37" s="427"/>
      <c r="C37" s="427"/>
      <c r="D37" s="354"/>
      <c r="E37" s="427"/>
      <c r="F37" s="19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hidden="1" customHeight="1">
      <c r="A38" s="425"/>
      <c r="B38" s="431"/>
      <c r="C38" s="431"/>
      <c r="D38" s="328"/>
      <c r="E38" s="431"/>
      <c r="F38" s="19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customHeight="1">
      <c r="A39" s="201">
        <v>22</v>
      </c>
      <c r="B39" s="244" t="s">
        <v>463</v>
      </c>
      <c r="C39" s="203" t="s">
        <v>464</v>
      </c>
      <c r="D39" s="245" t="s">
        <v>168</v>
      </c>
      <c r="E39" s="246">
        <v>9950</v>
      </c>
      <c r="F39" s="19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.75" customHeight="1">
      <c r="A40" s="201">
        <v>23</v>
      </c>
      <c r="B40" s="244" t="s">
        <v>465</v>
      </c>
      <c r="C40" s="203" t="s">
        <v>466</v>
      </c>
      <c r="D40" s="245">
        <v>5</v>
      </c>
      <c r="E40" s="246">
        <v>11100</v>
      </c>
      <c r="F40" s="19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.75" customHeight="1">
      <c r="A41" s="201">
        <v>24</v>
      </c>
      <c r="B41" s="244" t="s">
        <v>467</v>
      </c>
      <c r="C41" s="203" t="s">
        <v>468</v>
      </c>
      <c r="D41" s="245">
        <v>5</v>
      </c>
      <c r="E41" s="246">
        <v>10500</v>
      </c>
      <c r="F41" s="19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.75" customHeight="1">
      <c r="A42" s="239">
        <v>25</v>
      </c>
      <c r="B42" s="247" t="s">
        <v>469</v>
      </c>
      <c r="C42" s="203" t="s">
        <v>470</v>
      </c>
      <c r="D42" s="248">
        <v>2.5</v>
      </c>
      <c r="E42" s="241">
        <v>5250</v>
      </c>
      <c r="F42" s="19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.75" customHeight="1">
      <c r="A43" s="208">
        <v>26</v>
      </c>
      <c r="B43" s="249" t="str">
        <f>HYPERLINK("http://tali.ru/catalog/zapchasti/det-obkladka.html","Обкладка (феррадо на колодочный тормоз)")</f>
        <v>Обкладка (феррадо на колодочный тормоз)</v>
      </c>
      <c r="C43" s="203" t="s">
        <v>471</v>
      </c>
      <c r="D43" s="250">
        <v>0.1</v>
      </c>
      <c r="E43" s="211">
        <v>340</v>
      </c>
      <c r="F43" s="19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.75" customHeight="1">
      <c r="A44" s="201">
        <v>27</v>
      </c>
      <c r="B44" s="244" t="s">
        <v>472</v>
      </c>
      <c r="C44" s="203" t="s">
        <v>473</v>
      </c>
      <c r="D44" s="245">
        <v>1.5</v>
      </c>
      <c r="E44" s="246">
        <v>1600</v>
      </c>
      <c r="F44" s="19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.75" customHeight="1">
      <c r="A45" s="201">
        <v>28</v>
      </c>
      <c r="B45" s="244" t="s">
        <v>474</v>
      </c>
      <c r="C45" s="203" t="s">
        <v>475</v>
      </c>
      <c r="D45" s="245">
        <v>0.1</v>
      </c>
      <c r="E45" s="251">
        <v>200</v>
      </c>
      <c r="F45" s="19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.75" customHeight="1">
      <c r="A46" s="208">
        <v>29</v>
      </c>
      <c r="B46" s="209" t="s">
        <v>476</v>
      </c>
      <c r="C46" s="203" t="s">
        <v>477</v>
      </c>
      <c r="D46" s="250">
        <v>0.1</v>
      </c>
      <c r="E46" s="211">
        <v>300</v>
      </c>
      <c r="F46" s="19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.75" customHeight="1">
      <c r="A47" s="201">
        <v>30</v>
      </c>
      <c r="B47" s="252" t="str">
        <f>HYPERLINK("http://tali.ru/catalog/zapchasti/det-val2.html","Вал-шестерня")</f>
        <v>Вал-шестерня</v>
      </c>
      <c r="C47" s="203" t="s">
        <v>478</v>
      </c>
      <c r="D47" s="245">
        <v>1.5</v>
      </c>
      <c r="E47" s="246">
        <v>4250</v>
      </c>
      <c r="F47" s="19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.75" customHeight="1">
      <c r="A48" s="201">
        <v>31</v>
      </c>
      <c r="B48" s="244" t="s">
        <v>479</v>
      </c>
      <c r="C48" s="203" t="s">
        <v>480</v>
      </c>
      <c r="D48" s="245">
        <v>3</v>
      </c>
      <c r="E48" s="246">
        <v>2850</v>
      </c>
      <c r="F48" s="19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.75" customHeight="1">
      <c r="A49" s="201">
        <v>32</v>
      </c>
      <c r="B49" s="252" t="str">
        <f>HYPERLINK("http://tali.ru/catalog/zapchasti/prusina.html","Пружина")</f>
        <v>Пружина</v>
      </c>
      <c r="C49" s="203" t="s">
        <v>481</v>
      </c>
      <c r="D49" s="245">
        <v>0.1</v>
      </c>
      <c r="E49" s="251">
        <v>200</v>
      </c>
      <c r="F49" s="19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.75" customHeight="1">
      <c r="A50" s="201">
        <v>33</v>
      </c>
      <c r="B50" s="252" t="str">
        <f>HYPERLINK("http://tali.ru/catalog/zapchasti/det-koleso1.html","Колесо зубчатое (число зубьев 83)")</f>
        <v>Колесо зубчатое (число зубьев 83)</v>
      </c>
      <c r="C50" s="203" t="s">
        <v>482</v>
      </c>
      <c r="D50" s="245">
        <v>15</v>
      </c>
      <c r="E50" s="246">
        <v>17920</v>
      </c>
      <c r="F50" s="19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.75" customHeight="1">
      <c r="A51" s="201">
        <v>34</v>
      </c>
      <c r="B51" s="244" t="s">
        <v>483</v>
      </c>
      <c r="C51" s="203" t="s">
        <v>484</v>
      </c>
      <c r="D51" s="245">
        <v>0.5</v>
      </c>
      <c r="E51" s="246">
        <v>1450</v>
      </c>
      <c r="F51" s="19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.75" customHeight="1">
      <c r="A52" s="201">
        <v>35</v>
      </c>
      <c r="B52" s="252" t="str">
        <f>HYPERLINK("http://tali.ru/catalog/zapchasti/gruz_tormoz.html","Грузоупорный тормоз")</f>
        <v>Грузоупорный тормоз</v>
      </c>
      <c r="C52" s="203" t="s">
        <v>485</v>
      </c>
      <c r="D52" s="245">
        <v>25</v>
      </c>
      <c r="E52" s="246">
        <v>29700</v>
      </c>
      <c r="F52" s="19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.75" customHeight="1">
      <c r="A53" s="201">
        <v>36</v>
      </c>
      <c r="B53" s="252" t="str">
        <f>HYPERLINK("http://tali.ru/catalog/zapchasti/det-sobachka.html","Собачка")</f>
        <v>Собачка</v>
      </c>
      <c r="C53" s="203" t="s">
        <v>486</v>
      </c>
      <c r="D53" s="245">
        <v>1</v>
      </c>
      <c r="E53" s="246">
        <v>3610</v>
      </c>
      <c r="F53" s="19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.75" customHeight="1">
      <c r="A54" s="201">
        <v>37</v>
      </c>
      <c r="B54" s="244" t="s">
        <v>487</v>
      </c>
      <c r="C54" s="203" t="s">
        <v>488</v>
      </c>
      <c r="D54" s="245">
        <v>0.1</v>
      </c>
      <c r="E54" s="251">
        <v>200</v>
      </c>
      <c r="F54" s="19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.75" customHeight="1">
      <c r="A55" s="201">
        <v>38</v>
      </c>
      <c r="B55" s="244" t="s">
        <v>489</v>
      </c>
      <c r="C55" s="203" t="s">
        <v>490</v>
      </c>
      <c r="D55" s="245">
        <v>0.1</v>
      </c>
      <c r="E55" s="251">
        <v>300</v>
      </c>
      <c r="F55" s="19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.75" customHeight="1">
      <c r="A56" s="201">
        <v>39</v>
      </c>
      <c r="B56" s="252" t="str">
        <f>HYPERLINK("http://tali.ru/catalog/zapchasti/det-val39.html","Вал-шестерня")</f>
        <v>Вал-шестерня</v>
      </c>
      <c r="C56" s="203" t="s">
        <v>491</v>
      </c>
      <c r="D56" s="245">
        <v>3.5</v>
      </c>
      <c r="E56" s="246">
        <v>5245</v>
      </c>
      <c r="F56" s="19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.75" customHeight="1">
      <c r="A57" s="201">
        <v>40</v>
      </c>
      <c r="B57" s="244" t="s">
        <v>492</v>
      </c>
      <c r="C57" s="203" t="s">
        <v>493</v>
      </c>
      <c r="D57" s="245">
        <v>0.1</v>
      </c>
      <c r="E57" s="251">
        <v>980</v>
      </c>
      <c r="F57" s="19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.75" customHeight="1">
      <c r="A58" s="201">
        <v>41</v>
      </c>
      <c r="B58" s="244" t="s">
        <v>494</v>
      </c>
      <c r="C58" s="203" t="s">
        <v>495</v>
      </c>
      <c r="D58" s="245">
        <v>0.1</v>
      </c>
      <c r="E58" s="251">
        <v>950</v>
      </c>
      <c r="F58" s="19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.75" customHeight="1">
      <c r="A59" s="201">
        <v>42</v>
      </c>
      <c r="B59" s="244" t="s">
        <v>496</v>
      </c>
      <c r="C59" s="203" t="s">
        <v>497</v>
      </c>
      <c r="D59" s="245">
        <v>3</v>
      </c>
      <c r="E59" s="246">
        <v>6420</v>
      </c>
      <c r="F59" s="19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.75" customHeight="1">
      <c r="A60" s="201">
        <v>43</v>
      </c>
      <c r="B60" s="244" t="s">
        <v>498</v>
      </c>
      <c r="C60" s="203" t="s">
        <v>499</v>
      </c>
      <c r="D60" s="245">
        <v>0.1</v>
      </c>
      <c r="E60" s="251">
        <v>300</v>
      </c>
      <c r="F60" s="19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.75" customHeight="1">
      <c r="A61" s="201">
        <v>44</v>
      </c>
      <c r="B61" s="252" t="str">
        <f>HYPERLINK("http://tali.ru/catalog/zapchasti/hrapovoe_koleso.html","Храповое колесо")</f>
        <v>Храповое колесо</v>
      </c>
      <c r="C61" s="203" t="s">
        <v>500</v>
      </c>
      <c r="D61" s="245">
        <v>4</v>
      </c>
      <c r="E61" s="246">
        <v>4200</v>
      </c>
      <c r="F61" s="19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.75" customHeight="1">
      <c r="A62" s="201">
        <v>45</v>
      </c>
      <c r="B62" s="244" t="s">
        <v>501</v>
      </c>
      <c r="C62" s="203" t="s">
        <v>502</v>
      </c>
      <c r="D62" s="245">
        <v>0.2</v>
      </c>
      <c r="E62" s="251">
        <v>340</v>
      </c>
      <c r="F62" s="19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.75" customHeight="1">
      <c r="A63" s="201">
        <v>46</v>
      </c>
      <c r="B63" s="252" t="str">
        <f>HYPERLINK("http://tali.ru/catalog/zapchasti/det-koleso2.html","Колесо зубчатое")</f>
        <v>Колесо зубчатое</v>
      </c>
      <c r="C63" s="203" t="s">
        <v>503</v>
      </c>
      <c r="D63" s="245">
        <v>12</v>
      </c>
      <c r="E63" s="246">
        <v>9955</v>
      </c>
      <c r="F63" s="19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.75" customHeight="1">
      <c r="A64" s="201">
        <v>47</v>
      </c>
      <c r="B64" s="244" t="s">
        <v>504</v>
      </c>
      <c r="C64" s="203" t="s">
        <v>505</v>
      </c>
      <c r="D64" s="245">
        <v>0.2</v>
      </c>
      <c r="E64" s="251">
        <v>400</v>
      </c>
      <c r="F64" s="19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.75" customHeight="1">
      <c r="A65" s="201">
        <v>48</v>
      </c>
      <c r="B65" s="244" t="s">
        <v>494</v>
      </c>
      <c r="C65" s="203" t="s">
        <v>506</v>
      </c>
      <c r="D65" s="245">
        <v>0.5</v>
      </c>
      <c r="E65" s="251">
        <v>150</v>
      </c>
      <c r="F65" s="19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.75" customHeight="1">
      <c r="A66" s="201">
        <v>49</v>
      </c>
      <c r="B66" s="244" t="s">
        <v>494</v>
      </c>
      <c r="C66" s="203" t="s">
        <v>507</v>
      </c>
      <c r="D66" s="245">
        <v>0.1</v>
      </c>
      <c r="E66" s="251">
        <v>150</v>
      </c>
      <c r="F66" s="19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.75" customHeight="1">
      <c r="A67" s="201">
        <v>50</v>
      </c>
      <c r="B67" s="244" t="s">
        <v>508</v>
      </c>
      <c r="C67" s="203" t="s">
        <v>168</v>
      </c>
      <c r="D67" s="245">
        <v>0.1</v>
      </c>
      <c r="E67" s="251">
        <v>500</v>
      </c>
      <c r="F67" s="19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9.5" customHeight="1">
      <c r="A68" s="253">
        <v>51</v>
      </c>
      <c r="B68" s="254" t="s">
        <v>509</v>
      </c>
      <c r="C68" s="255" t="s">
        <v>510</v>
      </c>
      <c r="D68" s="256">
        <v>1</v>
      </c>
      <c r="E68" s="257">
        <v>6245</v>
      </c>
      <c r="F68" s="19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" customHeight="1">
      <c r="A69" s="258"/>
      <c r="B69" s="259"/>
      <c r="C69" s="260"/>
      <c r="D69" s="261"/>
      <c r="E69" s="262"/>
      <c r="F69" s="19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452" t="s">
        <v>511</v>
      </c>
      <c r="B70" s="354"/>
      <c r="C70" s="354"/>
      <c r="D70" s="354"/>
      <c r="E70" s="354"/>
      <c r="F70" s="19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195" t="s">
        <v>34</v>
      </c>
      <c r="B71" s="196" t="s">
        <v>414</v>
      </c>
      <c r="C71" s="263" t="s">
        <v>415</v>
      </c>
      <c r="D71" s="264" t="s">
        <v>459</v>
      </c>
      <c r="E71" s="199" t="s">
        <v>417</v>
      </c>
      <c r="F71" s="19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.75" customHeight="1">
      <c r="A72" s="201">
        <v>52</v>
      </c>
      <c r="B72" s="238" t="str">
        <f>HYPERLINK("http://tali.ru/catalog/zapchasti/mehanizm_podiyoma.html","Механизм подъема электротали")</f>
        <v>Механизм подъема электротали</v>
      </c>
      <c r="C72" s="265" t="s">
        <v>168</v>
      </c>
      <c r="D72" s="240" t="s">
        <v>168</v>
      </c>
      <c r="E72" s="266" t="s">
        <v>48</v>
      </c>
      <c r="F72" s="19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.75" customHeight="1">
      <c r="A73" s="201">
        <v>53</v>
      </c>
      <c r="B73" s="252" t="str">
        <f>HYPERLINK("http://tali.ru/catalog/zapchasti/kruk_podv-2.html","Крюковая подвеска на 2,0 тн")</f>
        <v>Крюковая подвеска на 2,0 тн</v>
      </c>
      <c r="C73" s="203" t="s">
        <v>512</v>
      </c>
      <c r="D73" s="245">
        <v>26</v>
      </c>
      <c r="E73" s="246">
        <v>8350</v>
      </c>
      <c r="F73" s="19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.75" customHeight="1">
      <c r="A74" s="201">
        <v>55</v>
      </c>
      <c r="B74" s="244" t="s">
        <v>513</v>
      </c>
      <c r="C74" s="203" t="s">
        <v>514</v>
      </c>
      <c r="D74" s="245">
        <v>4</v>
      </c>
      <c r="E74" s="246">
        <v>3819</v>
      </c>
      <c r="F74" s="19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.75" customHeight="1">
      <c r="A75" s="201">
        <v>57</v>
      </c>
      <c r="B75" s="252" t="str">
        <f>HYPERLINK("http://tali.ru/catalog/zapchasti/kruk_podv-3_2.html","Крюковая подвеска на 3,2 тн")</f>
        <v>Крюковая подвеска на 3,2 тн</v>
      </c>
      <c r="C75" s="203" t="s">
        <v>515</v>
      </c>
      <c r="D75" s="245">
        <v>26</v>
      </c>
      <c r="E75" s="246">
        <v>9450</v>
      </c>
      <c r="F75" s="19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 customHeight="1">
      <c r="A76" s="423">
        <v>58</v>
      </c>
      <c r="B76" s="434" t="s">
        <v>516</v>
      </c>
      <c r="C76" s="429" t="s">
        <v>517</v>
      </c>
      <c r="D76" s="436">
        <v>5</v>
      </c>
      <c r="E76" s="430">
        <v>4475</v>
      </c>
      <c r="F76" s="194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6.75" customHeight="1">
      <c r="A77" s="424"/>
      <c r="B77" s="427"/>
      <c r="C77" s="427"/>
      <c r="D77" s="354"/>
      <c r="E77" s="427"/>
      <c r="F77" s="194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hidden="1" customHeight="1">
      <c r="A78" s="424"/>
      <c r="B78" s="427"/>
      <c r="C78" s="427"/>
      <c r="D78" s="354"/>
      <c r="E78" s="427"/>
      <c r="F78" s="194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hidden="1" customHeight="1">
      <c r="A79" s="424"/>
      <c r="B79" s="427"/>
      <c r="C79" s="427"/>
      <c r="D79" s="354"/>
      <c r="E79" s="427"/>
      <c r="F79" s="194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hidden="1" customHeight="1">
      <c r="A80" s="425"/>
      <c r="B80" s="431"/>
      <c r="C80" s="431"/>
      <c r="D80" s="328"/>
      <c r="E80" s="431"/>
      <c r="F80" s="194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 customHeight="1">
      <c r="A81" s="423">
        <v>59</v>
      </c>
      <c r="B81" s="434" t="s">
        <v>518</v>
      </c>
      <c r="C81" s="429" t="s">
        <v>519</v>
      </c>
      <c r="D81" s="436">
        <v>4</v>
      </c>
      <c r="E81" s="430">
        <v>3519</v>
      </c>
      <c r="F81" s="194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4.5" customHeight="1">
      <c r="A82" s="424"/>
      <c r="B82" s="427"/>
      <c r="C82" s="427"/>
      <c r="D82" s="354"/>
      <c r="E82" s="427"/>
      <c r="F82" s="194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hidden="1" customHeight="1">
      <c r="A83" s="424"/>
      <c r="B83" s="427"/>
      <c r="C83" s="427"/>
      <c r="D83" s="354"/>
      <c r="E83" s="427"/>
      <c r="F83" s="194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hidden="1" customHeight="1">
      <c r="A84" s="424"/>
      <c r="B84" s="427"/>
      <c r="C84" s="427"/>
      <c r="D84" s="354"/>
      <c r="E84" s="427"/>
      <c r="F84" s="194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hidden="1" customHeight="1">
      <c r="A85" s="425"/>
      <c r="B85" s="431"/>
      <c r="C85" s="431"/>
      <c r="D85" s="328"/>
      <c r="E85" s="431"/>
      <c r="F85" s="194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" customHeight="1">
      <c r="A86" s="201">
        <v>60</v>
      </c>
      <c r="B86" s="244" t="s">
        <v>520</v>
      </c>
      <c r="C86" s="203" t="s">
        <v>519</v>
      </c>
      <c r="D86" s="245">
        <v>4.5</v>
      </c>
      <c r="E86" s="246">
        <v>3819</v>
      </c>
      <c r="F86" s="194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.75" customHeight="1">
      <c r="A87" s="201">
        <v>61</v>
      </c>
      <c r="B87" s="244" t="s">
        <v>521</v>
      </c>
      <c r="C87" s="203" t="s">
        <v>522</v>
      </c>
      <c r="D87" s="245">
        <v>7</v>
      </c>
      <c r="E87" s="246">
        <v>6418</v>
      </c>
      <c r="F87" s="194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.75" customHeight="1">
      <c r="A88" s="423">
        <v>62</v>
      </c>
      <c r="B88" s="441" t="str">
        <f>HYPERLINK("http://tali.ru/catalog/zapchasti/kruk_odn_podv-5.html","Крюковая подвеска на 5,0 тн")</f>
        <v>Крюковая подвеска на 5,0 тн</v>
      </c>
      <c r="C88" s="203" t="s">
        <v>523</v>
      </c>
      <c r="D88" s="245">
        <v>30</v>
      </c>
      <c r="E88" s="246">
        <v>10395</v>
      </c>
      <c r="F88" s="194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.75" customHeight="1">
      <c r="A89" s="425"/>
      <c r="B89" s="431"/>
      <c r="C89" s="203" t="s">
        <v>524</v>
      </c>
      <c r="D89" s="245">
        <v>45</v>
      </c>
      <c r="E89" s="246">
        <v>14750</v>
      </c>
      <c r="F89" s="194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" customHeight="1">
      <c r="A90" s="423">
        <v>63</v>
      </c>
      <c r="B90" s="441" t="str">
        <f>HYPERLINK("http://tali.ru/catalog/zapchasti/kruk_podv-5.html","Двухблочная крюковая подвеска на 5,0 тн")</f>
        <v>Двухблочная крюковая подвеска на 5,0 тн</v>
      </c>
      <c r="C90" s="429" t="s">
        <v>525</v>
      </c>
      <c r="D90" s="436">
        <v>35</v>
      </c>
      <c r="E90" s="430">
        <v>15700</v>
      </c>
      <c r="F90" s="194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7.5" customHeight="1">
      <c r="A91" s="424"/>
      <c r="B91" s="427"/>
      <c r="C91" s="427"/>
      <c r="D91" s="354"/>
      <c r="E91" s="427"/>
      <c r="F91" s="194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hidden="1" customHeight="1">
      <c r="A92" s="424"/>
      <c r="B92" s="427"/>
      <c r="C92" s="427"/>
      <c r="D92" s="354"/>
      <c r="E92" s="427"/>
      <c r="F92" s="194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hidden="1" customHeight="1">
      <c r="A93" s="424"/>
      <c r="B93" s="427"/>
      <c r="C93" s="427"/>
      <c r="D93" s="354"/>
      <c r="E93" s="427"/>
      <c r="F93" s="194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" hidden="1" customHeight="1">
      <c r="A94" s="425"/>
      <c r="B94" s="431"/>
      <c r="C94" s="431"/>
      <c r="D94" s="328"/>
      <c r="E94" s="431"/>
      <c r="F94" s="194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" customHeight="1">
      <c r="A95" s="423">
        <v>64</v>
      </c>
      <c r="B95" s="426" t="s">
        <v>526</v>
      </c>
      <c r="C95" s="429" t="s">
        <v>527</v>
      </c>
      <c r="D95" s="436">
        <v>10</v>
      </c>
      <c r="E95" s="430">
        <v>6720</v>
      </c>
      <c r="F95" s="194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5.25" customHeight="1">
      <c r="A96" s="424"/>
      <c r="B96" s="427"/>
      <c r="C96" s="427"/>
      <c r="D96" s="354"/>
      <c r="E96" s="427"/>
      <c r="F96" s="194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hidden="1" customHeight="1">
      <c r="A97" s="424"/>
      <c r="B97" s="427"/>
      <c r="C97" s="427"/>
      <c r="D97" s="354"/>
      <c r="E97" s="427"/>
      <c r="F97" s="194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" hidden="1" customHeight="1">
      <c r="A98" s="425"/>
      <c r="B98" s="427"/>
      <c r="C98" s="431"/>
      <c r="D98" s="328"/>
      <c r="E98" s="431"/>
      <c r="F98" s="194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.75" customHeight="1">
      <c r="A99" s="201">
        <v>65</v>
      </c>
      <c r="B99" s="244" t="s">
        <v>518</v>
      </c>
      <c r="C99" s="203" t="s">
        <v>519</v>
      </c>
      <c r="D99" s="245">
        <v>4</v>
      </c>
      <c r="E99" s="246">
        <v>3519</v>
      </c>
      <c r="F99" s="194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.75" customHeight="1">
      <c r="A100" s="201">
        <v>66</v>
      </c>
      <c r="B100" s="244" t="s">
        <v>528</v>
      </c>
      <c r="C100" s="203" t="s">
        <v>519</v>
      </c>
      <c r="D100" s="245">
        <v>4.5</v>
      </c>
      <c r="E100" s="246">
        <v>3819</v>
      </c>
      <c r="F100" s="194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.75" customHeight="1">
      <c r="A101" s="201">
        <v>67</v>
      </c>
      <c r="B101" s="244" t="s">
        <v>529</v>
      </c>
      <c r="C101" s="203" t="s">
        <v>530</v>
      </c>
      <c r="D101" s="245">
        <v>12</v>
      </c>
      <c r="E101" s="246">
        <v>8400</v>
      </c>
      <c r="F101" s="194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.75" customHeight="1">
      <c r="A102" s="200">
        <v>68</v>
      </c>
      <c r="B102" s="244" t="s">
        <v>531</v>
      </c>
      <c r="C102" s="208" t="s">
        <v>525</v>
      </c>
      <c r="D102" s="242">
        <v>40</v>
      </c>
      <c r="E102" s="243">
        <v>16750</v>
      </c>
      <c r="F102" s="194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.75" customHeight="1">
      <c r="A103" s="200">
        <v>69</v>
      </c>
      <c r="B103" s="244" t="s">
        <v>532</v>
      </c>
      <c r="C103" s="208" t="s">
        <v>533</v>
      </c>
      <c r="D103" s="242">
        <v>0.2</v>
      </c>
      <c r="E103" s="211">
        <v>550</v>
      </c>
      <c r="F103" s="194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.75" customHeight="1">
      <c r="A104" s="201">
        <v>70</v>
      </c>
      <c r="B104" s="244" t="s">
        <v>534</v>
      </c>
      <c r="C104" s="203" t="s">
        <v>535</v>
      </c>
      <c r="D104" s="245">
        <v>12</v>
      </c>
      <c r="E104" s="246">
        <v>8345</v>
      </c>
      <c r="F104" s="194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.75" customHeight="1">
      <c r="A105" s="201">
        <v>71</v>
      </c>
      <c r="B105" s="244" t="s">
        <v>536</v>
      </c>
      <c r="C105" s="203" t="s">
        <v>537</v>
      </c>
      <c r="D105" s="245">
        <v>13</v>
      </c>
      <c r="E105" s="246">
        <v>9450</v>
      </c>
      <c r="F105" s="194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.75" customHeight="1">
      <c r="A106" s="200">
        <v>72</v>
      </c>
      <c r="B106" s="244" t="s">
        <v>518</v>
      </c>
      <c r="C106" s="208" t="s">
        <v>519</v>
      </c>
      <c r="D106" s="242">
        <v>4</v>
      </c>
      <c r="E106" s="243">
        <v>3519</v>
      </c>
      <c r="F106" s="194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.75" customHeight="1">
      <c r="A107" s="201">
        <v>73</v>
      </c>
      <c r="B107" s="244" t="s">
        <v>528</v>
      </c>
      <c r="C107" s="203" t="s">
        <v>519</v>
      </c>
      <c r="D107" s="245">
        <v>4.5</v>
      </c>
      <c r="E107" s="246">
        <v>3819</v>
      </c>
      <c r="F107" s="194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.75" customHeight="1">
      <c r="A108" s="201">
        <v>74</v>
      </c>
      <c r="B108" s="252" t="str">
        <f>HYPERLINK("http://tali.ru/catalog/zapchasti/kruk_podv-10.html","Двухблочная крюковая подвеска на 10,0 тн")</f>
        <v>Двухблочная крюковая подвеска на 10,0 тн</v>
      </c>
      <c r="C108" s="203" t="s">
        <v>538</v>
      </c>
      <c r="D108" s="245">
        <v>60</v>
      </c>
      <c r="E108" s="246">
        <v>34550</v>
      </c>
      <c r="F108" s="194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.75" customHeight="1">
      <c r="A109" s="201">
        <v>75</v>
      </c>
      <c r="B109" s="244" t="s">
        <v>539</v>
      </c>
      <c r="C109" s="203" t="s">
        <v>523</v>
      </c>
      <c r="D109" s="245">
        <v>90</v>
      </c>
      <c r="E109" s="246">
        <v>30950</v>
      </c>
      <c r="F109" s="194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.75" customHeight="1">
      <c r="A110" s="201">
        <v>76</v>
      </c>
      <c r="B110" s="244" t="s">
        <v>540</v>
      </c>
      <c r="C110" s="203" t="s">
        <v>541</v>
      </c>
      <c r="D110" s="245">
        <v>20</v>
      </c>
      <c r="E110" s="246">
        <v>18880</v>
      </c>
      <c r="F110" s="194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9.5" customHeight="1">
      <c r="A111" s="253">
        <v>77</v>
      </c>
      <c r="B111" s="254" t="s">
        <v>542</v>
      </c>
      <c r="C111" s="255" t="s">
        <v>543</v>
      </c>
      <c r="D111" s="256">
        <v>25</v>
      </c>
      <c r="E111" s="257">
        <v>19850</v>
      </c>
      <c r="F111" s="194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" customHeight="1">
      <c r="A112" s="258"/>
      <c r="B112" s="259"/>
      <c r="C112" s="260"/>
      <c r="D112" s="261"/>
      <c r="E112" s="262"/>
      <c r="F112" s="194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452" t="s">
        <v>544</v>
      </c>
      <c r="B113" s="354"/>
      <c r="C113" s="354"/>
      <c r="D113" s="354"/>
      <c r="E113" s="354"/>
      <c r="F113" s="194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.75" customHeight="1">
      <c r="A114" s="267" t="s">
        <v>34</v>
      </c>
      <c r="B114" s="268" t="s">
        <v>414</v>
      </c>
      <c r="C114" s="267" t="s">
        <v>415</v>
      </c>
      <c r="D114" s="267" t="s">
        <v>459</v>
      </c>
      <c r="E114" s="267" t="s">
        <v>417</v>
      </c>
      <c r="F114" s="194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.75" customHeight="1">
      <c r="A115" s="203">
        <v>78</v>
      </c>
      <c r="B115" s="244" t="s">
        <v>545</v>
      </c>
      <c r="C115" s="203" t="s">
        <v>546</v>
      </c>
      <c r="D115" s="203">
        <v>100</v>
      </c>
      <c r="E115" s="246">
        <v>55700</v>
      </c>
      <c r="F115" s="194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.75" customHeight="1">
      <c r="A116" s="203">
        <v>79</v>
      </c>
      <c r="B116" s="244" t="s">
        <v>547</v>
      </c>
      <c r="C116" s="203" t="s">
        <v>548</v>
      </c>
      <c r="D116" s="203">
        <v>60</v>
      </c>
      <c r="E116" s="246">
        <v>28500</v>
      </c>
      <c r="F116" s="194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.75" customHeight="1">
      <c r="A117" s="203">
        <v>80</v>
      </c>
      <c r="B117" s="244" t="s">
        <v>549</v>
      </c>
      <c r="C117" s="203" t="s">
        <v>550</v>
      </c>
      <c r="D117" s="203">
        <v>120</v>
      </c>
      <c r="E117" s="246">
        <v>61850</v>
      </c>
      <c r="F117" s="194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.75" customHeight="1">
      <c r="A118" s="203">
        <v>81</v>
      </c>
      <c r="B118" s="244" t="s">
        <v>547</v>
      </c>
      <c r="C118" s="203" t="s">
        <v>551</v>
      </c>
      <c r="D118" s="203">
        <v>80</v>
      </c>
      <c r="E118" s="246">
        <v>31000</v>
      </c>
      <c r="F118" s="194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.75" customHeight="1">
      <c r="A119" s="203">
        <v>82</v>
      </c>
      <c r="B119" s="244" t="s">
        <v>552</v>
      </c>
      <c r="C119" s="203" t="s">
        <v>553</v>
      </c>
      <c r="D119" s="203">
        <v>140</v>
      </c>
      <c r="E119" s="246">
        <v>68050</v>
      </c>
      <c r="F119" s="194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.75" customHeight="1">
      <c r="A120" s="203">
        <v>83</v>
      </c>
      <c r="B120" s="244" t="s">
        <v>547</v>
      </c>
      <c r="C120" s="203" t="s">
        <v>554</v>
      </c>
      <c r="D120" s="203">
        <v>100</v>
      </c>
      <c r="E120" s="246">
        <v>34600</v>
      </c>
      <c r="F120" s="194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.75" customHeight="1">
      <c r="A121" s="203">
        <v>84</v>
      </c>
      <c r="B121" s="252" t="str">
        <f>HYPERLINK("http://tali.ru/catalog/zapchasti/motor-bar.html","Мотор-барабан г/п 3,2 тн h=30м")</f>
        <v>Мотор-барабан г/п 3,2 тн h=30м</v>
      </c>
      <c r="C121" s="203" t="s">
        <v>555</v>
      </c>
      <c r="D121" s="203">
        <v>160</v>
      </c>
      <c r="E121" s="246">
        <v>74250</v>
      </c>
      <c r="F121" s="194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.75" customHeight="1">
      <c r="A122" s="203">
        <v>85</v>
      </c>
      <c r="B122" s="244" t="s">
        <v>547</v>
      </c>
      <c r="C122" s="203" t="s">
        <v>556</v>
      </c>
      <c r="D122" s="203">
        <v>125</v>
      </c>
      <c r="E122" s="246">
        <v>48300</v>
      </c>
      <c r="F122" s="194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.75" customHeight="1">
      <c r="A123" s="203">
        <v>86</v>
      </c>
      <c r="B123" s="244" t="s">
        <v>557</v>
      </c>
      <c r="C123" s="203" t="s">
        <v>558</v>
      </c>
      <c r="D123" s="203">
        <v>180</v>
      </c>
      <c r="E123" s="246">
        <v>92750</v>
      </c>
      <c r="F123" s="194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.75" customHeight="1">
      <c r="A124" s="208">
        <v>87</v>
      </c>
      <c r="B124" s="244" t="s">
        <v>547</v>
      </c>
      <c r="C124" s="203" t="s">
        <v>559</v>
      </c>
      <c r="D124" s="203">
        <v>140</v>
      </c>
      <c r="E124" s="246">
        <v>55800</v>
      </c>
      <c r="F124" s="194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.75" customHeight="1">
      <c r="A125" s="429">
        <v>88</v>
      </c>
      <c r="B125" s="244" t="s">
        <v>560</v>
      </c>
      <c r="C125" s="203" t="s">
        <v>168</v>
      </c>
      <c r="D125" s="203">
        <v>150</v>
      </c>
      <c r="E125" s="246">
        <v>81700</v>
      </c>
      <c r="F125" s="194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.75" customHeight="1">
      <c r="A126" s="431"/>
      <c r="B126" s="244" t="s">
        <v>561</v>
      </c>
      <c r="C126" s="203" t="s">
        <v>168</v>
      </c>
      <c r="D126" s="203">
        <v>180</v>
      </c>
      <c r="E126" s="246">
        <v>93750</v>
      </c>
      <c r="F126" s="194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.75" customHeight="1">
      <c r="A127" s="239">
        <v>89</v>
      </c>
      <c r="B127" s="244" t="s">
        <v>562</v>
      </c>
      <c r="C127" s="203" t="s">
        <v>563</v>
      </c>
      <c r="D127" s="203">
        <v>180</v>
      </c>
      <c r="E127" s="246">
        <v>49522</v>
      </c>
      <c r="F127" s="194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.75" customHeight="1">
      <c r="A128" s="203">
        <v>90</v>
      </c>
      <c r="B128" s="244" t="s">
        <v>564</v>
      </c>
      <c r="C128" s="203" t="s">
        <v>565</v>
      </c>
      <c r="D128" s="203">
        <v>10</v>
      </c>
      <c r="E128" s="246">
        <v>6950</v>
      </c>
      <c r="F128" s="194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.75" customHeight="1">
      <c r="A129" s="203">
        <v>91</v>
      </c>
      <c r="B129" s="244" t="s">
        <v>566</v>
      </c>
      <c r="C129" s="203" t="s">
        <v>567</v>
      </c>
      <c r="D129" s="203">
        <v>2</v>
      </c>
      <c r="E129" s="246">
        <v>1500</v>
      </c>
      <c r="F129" s="194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.75" customHeight="1">
      <c r="A130" s="203">
        <v>92</v>
      </c>
      <c r="B130" s="244" t="s">
        <v>568</v>
      </c>
      <c r="C130" s="203" t="s">
        <v>569</v>
      </c>
      <c r="D130" s="203">
        <v>0.2</v>
      </c>
      <c r="E130" s="251">
        <v>300</v>
      </c>
      <c r="F130" s="194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.75" customHeight="1">
      <c r="A131" s="203">
        <v>93</v>
      </c>
      <c r="B131" s="244" t="s">
        <v>570</v>
      </c>
      <c r="C131" s="203" t="s">
        <v>571</v>
      </c>
      <c r="D131" s="203">
        <v>0.3</v>
      </c>
      <c r="E131" s="246">
        <v>2950</v>
      </c>
      <c r="F131" s="194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.75" customHeight="1">
      <c r="A132" s="203">
        <v>94</v>
      </c>
      <c r="B132" s="244" t="s">
        <v>435</v>
      </c>
      <c r="C132" s="203" t="s">
        <v>572</v>
      </c>
      <c r="D132" s="203">
        <v>1.5</v>
      </c>
      <c r="E132" s="246">
        <v>2480</v>
      </c>
      <c r="F132" s="194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.75" customHeight="1">
      <c r="A133" s="203">
        <v>95</v>
      </c>
      <c r="B133" s="244" t="s">
        <v>573</v>
      </c>
      <c r="C133" s="203" t="s">
        <v>574</v>
      </c>
      <c r="D133" s="203">
        <v>10</v>
      </c>
      <c r="E133" s="246">
        <v>5950</v>
      </c>
      <c r="F133" s="194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.75" customHeight="1">
      <c r="A134" s="203">
        <v>96</v>
      </c>
      <c r="B134" s="244" t="s">
        <v>575</v>
      </c>
      <c r="C134" s="203" t="s">
        <v>576</v>
      </c>
      <c r="D134" s="203">
        <v>10</v>
      </c>
      <c r="E134" s="251" t="s">
        <v>48</v>
      </c>
      <c r="F134" s="194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.75" customHeight="1">
      <c r="A135" s="203">
        <v>97</v>
      </c>
      <c r="B135" s="244" t="s">
        <v>577</v>
      </c>
      <c r="C135" s="203" t="s">
        <v>578</v>
      </c>
      <c r="D135" s="203">
        <v>10</v>
      </c>
      <c r="E135" s="246">
        <v>4500</v>
      </c>
      <c r="F135" s="194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.75" customHeight="1">
      <c r="A136" s="203">
        <v>98</v>
      </c>
      <c r="B136" s="252" t="str">
        <f>HYPERLINK("http://tali.ru/catalog/zapchasti/det-vtulka.html","Втулка")</f>
        <v>Втулка</v>
      </c>
      <c r="C136" s="203" t="s">
        <v>579</v>
      </c>
      <c r="D136" s="203">
        <v>0.2</v>
      </c>
      <c r="E136" s="246">
        <v>1200</v>
      </c>
      <c r="F136" s="194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.75" customHeight="1">
      <c r="A137" s="203">
        <v>99</v>
      </c>
      <c r="B137" s="244" t="s">
        <v>580</v>
      </c>
      <c r="C137" s="203" t="s">
        <v>581</v>
      </c>
      <c r="D137" s="203">
        <v>0.3</v>
      </c>
      <c r="E137" s="251">
        <v>1200</v>
      </c>
      <c r="F137" s="194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9.5" customHeight="1">
      <c r="A138" s="255">
        <v>100</v>
      </c>
      <c r="B138" s="269" t="str">
        <f>HYPERLINK("http://tali.ru/catalog/zapchasti/kanatoukl.html","Канатоукладчик")</f>
        <v>Канатоукладчик</v>
      </c>
      <c r="C138" s="255" t="s">
        <v>582</v>
      </c>
      <c r="D138" s="270">
        <v>6</v>
      </c>
      <c r="E138" s="271">
        <v>10400</v>
      </c>
      <c r="F138" s="194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9.5" customHeight="1">
      <c r="A139" s="450" t="s">
        <v>583</v>
      </c>
      <c r="B139" s="354"/>
      <c r="C139" s="354"/>
      <c r="D139" s="354"/>
      <c r="E139" s="355"/>
      <c r="F139" s="194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9.5" customHeight="1">
      <c r="A140" s="264" t="s">
        <v>34</v>
      </c>
      <c r="B140" s="196" t="s">
        <v>414</v>
      </c>
      <c r="C140" s="199" t="s">
        <v>415</v>
      </c>
      <c r="D140" s="272" t="s">
        <v>459</v>
      </c>
      <c r="E140" s="199" t="s">
        <v>417</v>
      </c>
      <c r="F140" s="194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.75" customHeight="1">
      <c r="A141" s="273">
        <v>101</v>
      </c>
      <c r="B141" s="247" t="s">
        <v>584</v>
      </c>
      <c r="C141" s="239" t="s">
        <v>168</v>
      </c>
      <c r="D141" s="240">
        <v>1</v>
      </c>
      <c r="E141" s="241">
        <v>2174</v>
      </c>
      <c r="F141" s="194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.75" customHeight="1">
      <c r="A142" s="201">
        <v>102</v>
      </c>
      <c r="B142" s="244" t="s">
        <v>585</v>
      </c>
      <c r="C142" s="203" t="s">
        <v>168</v>
      </c>
      <c r="D142" s="245">
        <v>10</v>
      </c>
      <c r="E142" s="246">
        <v>6830</v>
      </c>
      <c r="F142" s="194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.75" customHeight="1">
      <c r="A143" s="201">
        <v>102</v>
      </c>
      <c r="B143" s="244" t="s">
        <v>586</v>
      </c>
      <c r="C143" s="203" t="s">
        <v>168</v>
      </c>
      <c r="D143" s="245">
        <v>25</v>
      </c>
      <c r="E143" s="246">
        <v>19900</v>
      </c>
      <c r="F143" s="194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.75" customHeight="1">
      <c r="A144" s="423">
        <v>104</v>
      </c>
      <c r="B144" s="435" t="str">
        <f>HYPERLINK("http://tali.ru/catalog/zapchasti/det-magnit.html","Электромагнит ИЖМВ")</f>
        <v>Электромагнит ИЖМВ</v>
      </c>
      <c r="C144" s="203" t="s">
        <v>587</v>
      </c>
      <c r="D144" s="437">
        <v>3.2</v>
      </c>
      <c r="E144" s="440" t="s">
        <v>588</v>
      </c>
      <c r="F144" s="194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.75" customHeight="1">
      <c r="A145" s="424"/>
      <c r="B145" s="427"/>
      <c r="C145" s="203" t="s">
        <v>589</v>
      </c>
      <c r="D145" s="438"/>
      <c r="E145" s="427"/>
      <c r="F145" s="194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.75" customHeight="1">
      <c r="A146" s="425"/>
      <c r="B146" s="431"/>
      <c r="C146" s="203" t="s">
        <v>590</v>
      </c>
      <c r="D146" s="439"/>
      <c r="E146" s="431"/>
      <c r="F146" s="194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.75" customHeight="1">
      <c r="A147" s="423">
        <v>105</v>
      </c>
      <c r="B147" s="435" t="str">
        <f>HYPERLINK("http://tali.ru/catalog/zapchasti/katushka-izmv.html","Катушка ИЖМВ")</f>
        <v>Катушка ИЖМВ</v>
      </c>
      <c r="C147" s="203" t="s">
        <v>587</v>
      </c>
      <c r="D147" s="437">
        <v>0.5</v>
      </c>
      <c r="E147" s="432">
        <v>2200</v>
      </c>
      <c r="F147" s="194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.75" customHeight="1">
      <c r="A148" s="424"/>
      <c r="B148" s="427"/>
      <c r="C148" s="203" t="s">
        <v>589</v>
      </c>
      <c r="D148" s="438"/>
      <c r="E148" s="427"/>
      <c r="F148" s="194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424"/>
      <c r="B149" s="427"/>
      <c r="C149" s="429" t="s">
        <v>590</v>
      </c>
      <c r="D149" s="438"/>
      <c r="E149" s="427"/>
      <c r="F149" s="194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hidden="1" customHeight="1">
      <c r="A150" s="424"/>
      <c r="B150" s="427"/>
      <c r="C150" s="427"/>
      <c r="D150" s="438"/>
      <c r="E150" s="427"/>
      <c r="F150" s="194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425"/>
      <c r="B151" s="431"/>
      <c r="C151" s="431"/>
      <c r="D151" s="439"/>
      <c r="E151" s="431"/>
      <c r="F151" s="194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01">
        <v>106</v>
      </c>
      <c r="B152" s="252" t="str">
        <f>HYPERLINK("http://tali.ru/catalog/zapchasti/det-kollektor.html","Коллектор в сборе со щетками и щеткодержателями")</f>
        <v>Коллектор в сборе со щетками и щеткодержателями</v>
      </c>
      <c r="C152" s="203" t="s">
        <v>591</v>
      </c>
      <c r="D152" s="274">
        <v>1</v>
      </c>
      <c r="E152" s="275">
        <v>2990</v>
      </c>
      <c r="F152" s="194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.75" customHeight="1">
      <c r="A153" s="201">
        <v>107</v>
      </c>
      <c r="B153" s="244" t="s">
        <v>592</v>
      </c>
      <c r="C153" s="203" t="s">
        <v>591</v>
      </c>
      <c r="D153" s="245">
        <v>0.2</v>
      </c>
      <c r="E153" s="246">
        <v>2000</v>
      </c>
      <c r="F153" s="194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.75" customHeight="1">
      <c r="A154" s="201">
        <v>108</v>
      </c>
      <c r="B154" s="244" t="s">
        <v>593</v>
      </c>
      <c r="C154" s="203" t="s">
        <v>168</v>
      </c>
      <c r="D154" s="245">
        <v>0.2</v>
      </c>
      <c r="E154" s="246">
        <v>1500</v>
      </c>
      <c r="F154" s="194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.75" customHeight="1">
      <c r="A155" s="201">
        <v>109</v>
      </c>
      <c r="B155" s="244" t="s">
        <v>594</v>
      </c>
      <c r="C155" s="203" t="s">
        <v>595</v>
      </c>
      <c r="D155" s="245">
        <v>0.1</v>
      </c>
      <c r="E155" s="246">
        <v>1000</v>
      </c>
      <c r="F155" s="194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.75" customHeight="1">
      <c r="A156" s="201">
        <v>110</v>
      </c>
      <c r="B156" s="244" t="s">
        <v>596</v>
      </c>
      <c r="C156" s="203" t="s">
        <v>168</v>
      </c>
      <c r="D156" s="245">
        <v>0.2</v>
      </c>
      <c r="E156" s="246">
        <v>1000</v>
      </c>
      <c r="F156" s="194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.75" customHeight="1">
      <c r="A157" s="201">
        <v>111</v>
      </c>
      <c r="B157" s="252" t="str">
        <f>HYPERLINK("http://tali.ru/catalog/zapchasti/det-eldvigatel_rotor.html","Электродвигатель асинхронный с короткозамкнутым ротором")</f>
        <v>Электродвигатель асинхронный с короткозамкнутым ротором</v>
      </c>
      <c r="C157" s="203" t="s">
        <v>597</v>
      </c>
      <c r="D157" s="274">
        <v>35</v>
      </c>
      <c r="E157" s="275">
        <v>24500</v>
      </c>
      <c r="F157" s="194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.75" customHeight="1">
      <c r="A158" s="423">
        <v>112</v>
      </c>
      <c r="B158" s="435" t="str">
        <f>HYPERLINK("http://tali.ru/catalog/zapchasti/det-eldvigatel11.html","Электродвигатель со встроенным тормозом")</f>
        <v>Электродвигатель со встроенным тормозом</v>
      </c>
      <c r="C158" s="203" t="s">
        <v>598</v>
      </c>
      <c r="D158" s="274">
        <v>7</v>
      </c>
      <c r="E158" s="275">
        <v>7900</v>
      </c>
      <c r="F158" s="194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424"/>
      <c r="B159" s="427"/>
      <c r="C159" s="203" t="s">
        <v>599</v>
      </c>
      <c r="D159" s="274">
        <v>8</v>
      </c>
      <c r="E159" s="275">
        <v>9300</v>
      </c>
      <c r="F159" s="194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.75" customHeight="1">
      <c r="A160" s="424"/>
      <c r="B160" s="427"/>
      <c r="C160" s="203" t="s">
        <v>600</v>
      </c>
      <c r="D160" s="274">
        <v>9</v>
      </c>
      <c r="E160" s="275">
        <v>8300</v>
      </c>
      <c r="F160" s="194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425"/>
      <c r="B161" s="431"/>
      <c r="C161" s="203" t="s">
        <v>601</v>
      </c>
      <c r="D161" s="274">
        <v>9</v>
      </c>
      <c r="E161" s="275">
        <v>8600</v>
      </c>
      <c r="F161" s="194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423">
        <v>113</v>
      </c>
      <c r="B162" s="435" t="str">
        <f>HYPERLINK("http://tali.ru/catalog/zapchasti/det-eldvigatel21.html","Электродвигатель без тормоза")</f>
        <v>Электродвигатель без тормоза</v>
      </c>
      <c r="C162" s="203" t="s">
        <v>602</v>
      </c>
      <c r="D162" s="274">
        <v>6</v>
      </c>
      <c r="E162" s="275">
        <v>6300</v>
      </c>
      <c r="F162" s="194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424"/>
      <c r="B163" s="427"/>
      <c r="C163" s="429" t="s">
        <v>603</v>
      </c>
      <c r="D163" s="433">
        <v>6</v>
      </c>
      <c r="E163" s="432">
        <v>4500</v>
      </c>
      <c r="F163" s="194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" customHeight="1">
      <c r="A164" s="424"/>
      <c r="B164" s="427"/>
      <c r="C164" s="431"/>
      <c r="D164" s="328"/>
      <c r="E164" s="431"/>
      <c r="F164" s="194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.75" customHeight="1">
      <c r="A165" s="424"/>
      <c r="B165" s="427"/>
      <c r="C165" s="203" t="s">
        <v>604</v>
      </c>
      <c r="D165" s="274">
        <v>8</v>
      </c>
      <c r="E165" s="275">
        <v>4100</v>
      </c>
      <c r="F165" s="194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425"/>
      <c r="B166" s="431"/>
      <c r="C166" s="203" t="s">
        <v>605</v>
      </c>
      <c r="D166" s="274">
        <v>8</v>
      </c>
      <c r="E166" s="275">
        <v>4400</v>
      </c>
      <c r="F166" s="194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423">
        <v>114</v>
      </c>
      <c r="B167" s="434" t="s">
        <v>606</v>
      </c>
      <c r="C167" s="429"/>
      <c r="D167" s="436"/>
      <c r="E167" s="440" t="s">
        <v>48</v>
      </c>
      <c r="F167" s="194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425"/>
      <c r="B168" s="431"/>
      <c r="C168" s="431"/>
      <c r="D168" s="328"/>
      <c r="E168" s="431"/>
      <c r="F168" s="194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" customHeight="1">
      <c r="A169" s="201">
        <v>115</v>
      </c>
      <c r="B169" s="252" t="str">
        <f>HYPERLINK("http://tali.ru/catalog/tali_electrich/preobraz_chastoty.html","Частотный преобразователь на подъем")</f>
        <v>Частотный преобразователь на подъем</v>
      </c>
      <c r="C169" s="203" t="s">
        <v>168</v>
      </c>
      <c r="D169" s="245">
        <v>10</v>
      </c>
      <c r="E169" s="251" t="s">
        <v>48</v>
      </c>
      <c r="F169" s="194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.75" customHeight="1">
      <c r="A170" s="201">
        <v>116</v>
      </c>
      <c r="B170" s="276" t="s">
        <v>607</v>
      </c>
      <c r="C170" s="203" t="s">
        <v>168</v>
      </c>
      <c r="D170" s="245">
        <v>5</v>
      </c>
      <c r="E170" s="251" t="s">
        <v>48</v>
      </c>
      <c r="F170" s="194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9.5" customHeight="1">
      <c r="A171" s="253">
        <v>117</v>
      </c>
      <c r="B171" s="269" t="str">
        <f>HYPERLINK("http://tali.ru/catalog/pvmt/","Электрощит ВБИ типа ПВМТ-5")</f>
        <v>Электрощит ВБИ типа ПВМТ-5</v>
      </c>
      <c r="C171" s="255" t="s">
        <v>168</v>
      </c>
      <c r="D171" s="256" t="s">
        <v>168</v>
      </c>
      <c r="E171" s="277" t="s">
        <v>48</v>
      </c>
      <c r="F171" s="194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6.5" customHeight="1">
      <c r="A172" s="258"/>
      <c r="B172" s="259"/>
      <c r="C172" s="260"/>
      <c r="D172" s="261"/>
      <c r="E172" s="262"/>
      <c r="F172" s="194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74">
    <mergeCell ref="B158:B161"/>
    <mergeCell ref="D81:D85"/>
    <mergeCell ref="A81:A85"/>
    <mergeCell ref="B81:B85"/>
    <mergeCell ref="A158:A161"/>
    <mergeCell ref="A125:A126"/>
    <mergeCell ref="A113:E113"/>
    <mergeCell ref="C81:C85"/>
    <mergeCell ref="D90:D94"/>
    <mergeCell ref="E19:E22"/>
    <mergeCell ref="E167:E168"/>
    <mergeCell ref="A7:A8"/>
    <mergeCell ref="E81:E85"/>
    <mergeCell ref="A34:A38"/>
    <mergeCell ref="C90:C94"/>
    <mergeCell ref="D144:D146"/>
    <mergeCell ref="A90:A94"/>
    <mergeCell ref="D19:D22"/>
    <mergeCell ref="A139:E139"/>
    <mergeCell ref="B144:B146"/>
    <mergeCell ref="E7:E8"/>
    <mergeCell ref="D7:D8"/>
    <mergeCell ref="B7:B8"/>
    <mergeCell ref="C7:C8"/>
    <mergeCell ref="C20:C22"/>
    <mergeCell ref="A1:E1"/>
    <mergeCell ref="E3:E4"/>
    <mergeCell ref="D3:D4"/>
    <mergeCell ref="C3:C4"/>
    <mergeCell ref="B3:B4"/>
    <mergeCell ref="A3:A4"/>
    <mergeCell ref="E144:E146"/>
    <mergeCell ref="A144:A146"/>
    <mergeCell ref="D95:D98"/>
    <mergeCell ref="B90:B94"/>
    <mergeCell ref="B76:B80"/>
    <mergeCell ref="B88:B89"/>
    <mergeCell ref="C95:C98"/>
    <mergeCell ref="A76:A80"/>
    <mergeCell ref="D76:D80"/>
    <mergeCell ref="E95:E98"/>
    <mergeCell ref="E76:E80"/>
    <mergeCell ref="C76:C80"/>
    <mergeCell ref="D147:D151"/>
    <mergeCell ref="B147:B151"/>
    <mergeCell ref="C149:C151"/>
    <mergeCell ref="A147:A151"/>
    <mergeCell ref="E147:E151"/>
    <mergeCell ref="E163:E164"/>
    <mergeCell ref="D163:D164"/>
    <mergeCell ref="A167:A168"/>
    <mergeCell ref="B167:B168"/>
    <mergeCell ref="A162:A166"/>
    <mergeCell ref="B162:B166"/>
    <mergeCell ref="C163:C164"/>
    <mergeCell ref="D167:D168"/>
    <mergeCell ref="C167:C168"/>
    <mergeCell ref="D26:D29"/>
    <mergeCell ref="A26:A29"/>
    <mergeCell ref="C26:C29"/>
    <mergeCell ref="B26:B29"/>
    <mergeCell ref="E90:E94"/>
    <mergeCell ref="B34:B38"/>
    <mergeCell ref="C34:C38"/>
    <mergeCell ref="E34:E38"/>
    <mergeCell ref="D34:D38"/>
    <mergeCell ref="E26:E29"/>
    <mergeCell ref="A31:E31"/>
    <mergeCell ref="A70:E70"/>
    <mergeCell ref="A95:A98"/>
    <mergeCell ref="B95:B98"/>
    <mergeCell ref="A88:A89"/>
    <mergeCell ref="B19:B22"/>
    <mergeCell ref="A19:A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7.28515625" defaultRowHeight="15" customHeight="1"/>
  <cols>
    <col min="1" max="1" width="19.7109375" customWidth="1"/>
    <col min="2" max="2" width="18" customWidth="1"/>
    <col min="3" max="3" width="11.42578125" customWidth="1"/>
    <col min="4" max="4" width="9.140625" customWidth="1"/>
    <col min="5" max="5" width="10.5703125" customWidth="1"/>
    <col min="6" max="15" width="9.140625" customWidth="1"/>
  </cols>
  <sheetData>
    <row r="1" spans="1:26" ht="12.75" customHeight="1">
      <c r="A1" s="453" t="s">
        <v>421</v>
      </c>
      <c r="B1" s="354"/>
      <c r="C1" s="354"/>
      <c r="D1" s="354"/>
      <c r="E1" s="354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.75" customHeight="1">
      <c r="A2" s="328"/>
      <c r="B2" s="328"/>
      <c r="C2" s="328"/>
      <c r="D2" s="328"/>
      <c r="E2" s="328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" customHeight="1">
      <c r="A3" s="210" t="s">
        <v>36</v>
      </c>
      <c r="B3" s="210" t="s">
        <v>424</v>
      </c>
      <c r="C3" s="212" t="s">
        <v>425</v>
      </c>
      <c r="D3" s="212" t="s">
        <v>246</v>
      </c>
      <c r="E3" s="210" t="s">
        <v>375</v>
      </c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214" t="str">
        <f>HYPERLINK("http://tdtali.ru/production/emelya_dobinya_burlak.html","Емеля ")</f>
        <v>Емеля </v>
      </c>
      <c r="B4" s="215">
        <v>1500</v>
      </c>
      <c r="C4" s="215">
        <v>20</v>
      </c>
      <c r="D4" s="215" t="s">
        <v>431</v>
      </c>
      <c r="E4" s="216">
        <v>19100</v>
      </c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>
      <c r="A5" s="217" t="str">
        <f>HYPERLINK("http://tdtali.ru/production/emelya_dobinya_burlak.html","Добрыня")</f>
        <v>Добрыня</v>
      </c>
      <c r="B5" s="218">
        <v>4000</v>
      </c>
      <c r="C5" s="218">
        <v>15</v>
      </c>
      <c r="D5" s="218" t="s">
        <v>438</v>
      </c>
      <c r="E5" s="220">
        <v>20820</v>
      </c>
      <c r="F5" s="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>
      <c r="A6" s="214" t="str">
        <f>HYPERLINK("http://tdtali.ru/production/emelya_dobinya_burlak.html","Бурлак")</f>
        <v>Бурлак</v>
      </c>
      <c r="B6" s="215">
        <v>4500</v>
      </c>
      <c r="C6" s="215">
        <v>13</v>
      </c>
      <c r="D6" s="215" t="s">
        <v>440</v>
      </c>
      <c r="E6" s="216">
        <v>41745</v>
      </c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>
      <c r="A7" s="217" t="str">
        <f>HYPERLINK("http://tdtali.ru/production/ermak_vityazi_tayga.html","Тайга ")</f>
        <v>Тайга </v>
      </c>
      <c r="B7" s="218">
        <v>4000</v>
      </c>
      <c r="C7" s="218">
        <v>25</v>
      </c>
      <c r="D7" s="218">
        <v>22</v>
      </c>
      <c r="E7" s="223">
        <v>21735</v>
      </c>
      <c r="F7" s="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>
      <c r="A8" s="214" t="str">
        <f>HYPERLINK("http://tdtali.ru/production/ermak_vityazi_tayga.html","Витязь")</f>
        <v>Витязь</v>
      </c>
      <c r="B8" s="215">
        <v>6000</v>
      </c>
      <c r="C8" s="215">
        <v>25</v>
      </c>
      <c r="D8" s="215">
        <v>39</v>
      </c>
      <c r="E8" s="216">
        <v>48100</v>
      </c>
      <c r="F8" s="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>
      <c r="A9" s="217" t="str">
        <f>HYPERLINK("http://tdtali.ru/production/ermak_vityazi_tayga.html","Ермак")</f>
        <v>Ермак</v>
      </c>
      <c r="B9" s="218">
        <v>9000</v>
      </c>
      <c r="C9" s="218">
        <v>25</v>
      </c>
      <c r="D9" s="218">
        <v>85</v>
      </c>
      <c r="E9" s="220">
        <v>108790</v>
      </c>
      <c r="F9" s="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>
      <c r="A10" s="214" t="str">
        <f>HYPERLINK("http://tdtali.ru/production/sprut.html","Спрут 9000 Стандарт")</f>
        <v>Спрут 9000 Стандарт</v>
      </c>
      <c r="B10" s="215">
        <v>4000</v>
      </c>
      <c r="C10" s="215">
        <v>20</v>
      </c>
      <c r="D10" s="215">
        <v>42</v>
      </c>
      <c r="E10" s="216">
        <v>29800</v>
      </c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>
      <c r="A11" s="217" t="str">
        <f>HYPERLINK("http://tdtali.ru/production/sprut.html","Спрут 9000 Спорт")</f>
        <v>Спрут 9000 Спорт</v>
      </c>
      <c r="B11" s="218">
        <v>4000</v>
      </c>
      <c r="C11" s="218">
        <v>20</v>
      </c>
      <c r="D11" s="218">
        <v>50</v>
      </c>
      <c r="E11" s="220">
        <v>31900</v>
      </c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>
      <c r="A12" s="214" t="str">
        <f>HYPERLINK("http://tdtali.ru/production/sprut.html","Спрут 9000 24 В")</f>
        <v>Спрут 9000 24 В</v>
      </c>
      <c r="B12" s="215">
        <v>4000</v>
      </c>
      <c r="C12" s="215">
        <v>30</v>
      </c>
      <c r="D12" s="215">
        <v>55</v>
      </c>
      <c r="E12" s="216">
        <v>34500</v>
      </c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>
      <c r="A13" s="217" t="str">
        <f>HYPERLINK("http://tdtali.ru/production/stokrat.html","SD 6.0 PSW")</f>
        <v>SD 6.0 PSW</v>
      </c>
      <c r="B13" s="218">
        <v>2720</v>
      </c>
      <c r="C13" s="218">
        <v>24</v>
      </c>
      <c r="D13" s="218">
        <v>26</v>
      </c>
      <c r="E13" s="220">
        <v>24498</v>
      </c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>
      <c r="A14" s="214" t="str">
        <f>HYPERLINK("http://tdtali.ru/production/stokrat.html","SD 8.0 PW")</f>
        <v>SD 8.0 PW</v>
      </c>
      <c r="B14" s="215">
        <v>3630</v>
      </c>
      <c r="C14" s="215">
        <v>28</v>
      </c>
      <c r="D14" s="215">
        <v>32</v>
      </c>
      <c r="E14" s="216">
        <v>26198</v>
      </c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>
      <c r="A15" s="217" t="str">
        <f>HYPERLINK("http://tdtali.ru/production/stokrat.html","HS 8.8 WP")</f>
        <v>HS 8.8 WP</v>
      </c>
      <c r="B15" s="218">
        <v>4000</v>
      </c>
      <c r="C15" s="218">
        <v>32</v>
      </c>
      <c r="D15" s="218">
        <v>40</v>
      </c>
      <c r="E15" s="220">
        <v>42998</v>
      </c>
      <c r="F15" s="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>
      <c r="A16" s="214" t="str">
        <f>HYPERLINK("http://tdtali.ru/production/stokrat.html","HD 9.5 WP")</f>
        <v>HD 9.5 WP</v>
      </c>
      <c r="B16" s="215">
        <v>4309</v>
      </c>
      <c r="C16" s="215">
        <v>28</v>
      </c>
      <c r="D16" s="215">
        <v>39</v>
      </c>
      <c r="E16" s="216">
        <v>35798</v>
      </c>
      <c r="F16" s="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>
      <c r="A17" s="217" t="str">
        <f>HYPERLINK("http://tdtali.ru/production/stokrat.html","SD 9.5 SW")</f>
        <v>SD 9.5 SW</v>
      </c>
      <c r="B17" s="218">
        <v>4310</v>
      </c>
      <c r="C17" s="218">
        <v>28</v>
      </c>
      <c r="D17" s="218">
        <v>38</v>
      </c>
      <c r="E17" s="220">
        <v>30998</v>
      </c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>
      <c r="A18" s="214" t="str">
        <f>HYPERLINK("http://tdtali.ru/production/stokrat.html","SD 12.5 SW")</f>
        <v>SD 12.5 SW</v>
      </c>
      <c r="B18" s="215">
        <v>5680</v>
      </c>
      <c r="C18" s="215">
        <v>26</v>
      </c>
      <c r="D18" s="215">
        <v>43</v>
      </c>
      <c r="E18" s="216">
        <v>41798</v>
      </c>
      <c r="F18" s="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>
      <c r="A19" s="217" t="str">
        <f>HYPERLINK("http://tdtali.ru/production/stokrat.html","HD 12.5 WP")</f>
        <v>HD 12.5 WP</v>
      </c>
      <c r="B19" s="218">
        <v>5680</v>
      </c>
      <c r="C19" s="218">
        <v>26</v>
      </c>
      <c r="D19" s="218">
        <v>44</v>
      </c>
      <c r="E19" s="220">
        <v>47798</v>
      </c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1"/>
      <c r="B20" s="1"/>
      <c r="C20" s="1"/>
      <c r="D20" s="1"/>
      <c r="E20" s="1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1"/>
      <c r="B21" s="1"/>
      <c r="C21" s="1"/>
      <c r="D21" s="1"/>
      <c r="E21" s="1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1:E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7.28515625" defaultRowHeight="15" customHeight="1"/>
  <cols>
    <col min="1" max="1" width="22.5703125" customWidth="1"/>
    <col min="2" max="2" width="16.85546875" customWidth="1"/>
    <col min="3" max="3" width="21.85546875" customWidth="1"/>
    <col min="4" max="5" width="11.5703125" customWidth="1"/>
    <col min="6" max="7" width="17.7109375" customWidth="1"/>
    <col min="8" max="17" width="11.5703125" customWidth="1"/>
  </cols>
  <sheetData>
    <row r="1" spans="1:26" ht="39.75" customHeight="1">
      <c r="A1" s="221" t="s">
        <v>36</v>
      </c>
      <c r="B1" s="222" t="s">
        <v>441</v>
      </c>
      <c r="C1" s="221" t="s">
        <v>443</v>
      </c>
      <c r="D1" s="455" t="s">
        <v>276</v>
      </c>
      <c r="E1" s="331"/>
      <c r="F1" s="221" t="s">
        <v>444</v>
      </c>
      <c r="G1" s="221" t="s">
        <v>445</v>
      </c>
      <c r="H1" s="15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0.25" customHeight="1">
      <c r="A2" s="224" t="s">
        <v>446</v>
      </c>
      <c r="B2" s="224">
        <v>3</v>
      </c>
      <c r="C2" s="224">
        <v>350</v>
      </c>
      <c r="D2" s="454">
        <v>15</v>
      </c>
      <c r="E2" s="331"/>
      <c r="F2" s="224" t="s">
        <v>448</v>
      </c>
      <c r="G2" s="225">
        <v>4557</v>
      </c>
      <c r="H2" s="15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.75" customHeight="1">
      <c r="A3" s="226" t="str">
        <f>HYPERLINK("http://www.tdtali.ru/production/domkrat_reechnyi_dr_5_v.html","ДР-5")</f>
        <v>ДР-5</v>
      </c>
      <c r="B3" s="227">
        <v>5</v>
      </c>
      <c r="C3" s="227">
        <v>350</v>
      </c>
      <c r="D3" s="456">
        <v>28.6</v>
      </c>
      <c r="E3" s="331"/>
      <c r="F3" s="227" t="s">
        <v>450</v>
      </c>
      <c r="G3" s="228">
        <v>12000</v>
      </c>
      <c r="H3" s="15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7.75" customHeight="1">
      <c r="A4" s="224" t="s">
        <v>452</v>
      </c>
      <c r="B4" s="224">
        <v>5</v>
      </c>
      <c r="C4" s="224">
        <v>400</v>
      </c>
      <c r="D4" s="454">
        <v>22</v>
      </c>
      <c r="E4" s="331"/>
      <c r="F4" s="224" t="s">
        <v>448</v>
      </c>
      <c r="G4" s="225">
        <v>5897</v>
      </c>
      <c r="H4" s="155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8.5" customHeight="1">
      <c r="A5" s="226" t="str">
        <f>HYPERLINK("http://www.tdtali.ru/production/domkrat_reechnyi_dr_5.html","ДР-5 ""Атлант""")</f>
        <v>ДР-5 "Атлант"</v>
      </c>
      <c r="B5" s="227">
        <v>5</v>
      </c>
      <c r="C5" s="227">
        <v>1080</v>
      </c>
      <c r="D5" s="456">
        <v>27</v>
      </c>
      <c r="E5" s="331"/>
      <c r="F5" s="227" t="s">
        <v>450</v>
      </c>
      <c r="G5" s="228">
        <v>14584</v>
      </c>
      <c r="H5" s="15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7.25" customHeight="1">
      <c r="A6" s="230" t="str">
        <f>HYPERLINK("http://www.tdtali.ru/production/domkrat_reechnyi_dr_8.html","ДР-8")</f>
        <v>ДР-8</v>
      </c>
      <c r="B6" s="224">
        <v>8</v>
      </c>
      <c r="C6" s="224">
        <v>350</v>
      </c>
      <c r="D6" s="454">
        <v>41</v>
      </c>
      <c r="E6" s="331"/>
      <c r="F6" s="224" t="s">
        <v>450</v>
      </c>
      <c r="G6" s="225">
        <v>14400</v>
      </c>
      <c r="H6" s="15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4.75" customHeight="1">
      <c r="A7" s="227" t="s">
        <v>454</v>
      </c>
      <c r="B7" s="227">
        <v>10</v>
      </c>
      <c r="C7" s="227">
        <v>580</v>
      </c>
      <c r="D7" s="456">
        <v>38</v>
      </c>
      <c r="E7" s="331"/>
      <c r="F7" s="227" t="s">
        <v>448</v>
      </c>
      <c r="G7" s="228">
        <v>8281</v>
      </c>
      <c r="H7" s="15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7.25" customHeight="1">
      <c r="A8" s="230" t="str">
        <f>HYPERLINK("http://www.tdtali.ru/production/domkrat_reechnyi_dr_10.html","ДР-10 ""Атлант""")</f>
        <v>ДР-10 "Атлант"</v>
      </c>
      <c r="B8" s="224">
        <v>10</v>
      </c>
      <c r="C8" s="224">
        <v>1210</v>
      </c>
      <c r="D8" s="454">
        <v>43</v>
      </c>
      <c r="E8" s="331"/>
      <c r="F8" s="224" t="s">
        <v>450</v>
      </c>
      <c r="G8" s="225">
        <v>20025</v>
      </c>
      <c r="H8" s="155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6.25" customHeight="1">
      <c r="A9" s="227" t="s">
        <v>455</v>
      </c>
      <c r="B9" s="227">
        <v>16</v>
      </c>
      <c r="C9" s="227" t="s">
        <v>168</v>
      </c>
      <c r="D9" s="456">
        <v>64.5</v>
      </c>
      <c r="E9" s="331"/>
      <c r="F9" s="227" t="s">
        <v>448</v>
      </c>
      <c r="G9" s="228">
        <v>15305</v>
      </c>
      <c r="H9" s="15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5.5" customHeight="1">
      <c r="A10" s="224" t="s">
        <v>456</v>
      </c>
      <c r="B10" s="224">
        <v>20</v>
      </c>
      <c r="C10" s="224" t="s">
        <v>168</v>
      </c>
      <c r="D10" s="454">
        <v>72</v>
      </c>
      <c r="E10" s="331"/>
      <c r="F10" s="224" t="s">
        <v>448</v>
      </c>
      <c r="G10" s="225">
        <v>16922</v>
      </c>
      <c r="H10" s="15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4.75" customHeight="1">
      <c r="A11" s="227" t="s">
        <v>457</v>
      </c>
      <c r="B11" s="227">
        <v>25</v>
      </c>
      <c r="C11" s="227" t="s">
        <v>168</v>
      </c>
      <c r="D11" s="456">
        <v>92</v>
      </c>
      <c r="E11" s="331"/>
      <c r="F11" s="227" t="s">
        <v>448</v>
      </c>
      <c r="G11" s="228">
        <v>26640</v>
      </c>
      <c r="H11" s="155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155"/>
      <c r="B12" s="155"/>
      <c r="C12" s="155"/>
      <c r="D12" s="155"/>
      <c r="E12" s="155"/>
      <c r="F12" s="155"/>
      <c r="G12" s="155"/>
      <c r="H12" s="155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155"/>
      <c r="B13" s="155"/>
      <c r="C13" s="155"/>
      <c r="D13" s="155"/>
      <c r="E13" s="155"/>
      <c r="F13" s="155"/>
      <c r="G13" s="155"/>
      <c r="H13" s="15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155"/>
      <c r="B14" s="155"/>
      <c r="C14" s="155"/>
      <c r="D14" s="155"/>
      <c r="E14" s="155"/>
      <c r="F14" s="155"/>
      <c r="G14" s="155"/>
      <c r="H14" s="155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155"/>
      <c r="B15" s="155"/>
      <c r="C15" s="155"/>
      <c r="D15" s="155"/>
      <c r="E15" s="155"/>
      <c r="F15" s="155"/>
      <c r="G15" s="155"/>
      <c r="H15" s="155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155"/>
      <c r="B16" s="155"/>
      <c r="C16" s="155"/>
      <c r="D16" s="155"/>
      <c r="E16" s="155"/>
      <c r="F16" s="155"/>
      <c r="G16" s="155"/>
      <c r="H16" s="155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155"/>
      <c r="B17" s="155"/>
      <c r="C17" s="155"/>
      <c r="D17" s="155"/>
      <c r="E17" s="155"/>
      <c r="F17" s="155"/>
      <c r="G17" s="155"/>
      <c r="H17" s="155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155"/>
      <c r="B18" s="155"/>
      <c r="C18" s="155"/>
      <c r="D18" s="155"/>
      <c r="E18" s="155"/>
      <c r="F18" s="155"/>
      <c r="G18" s="155"/>
      <c r="H18" s="15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155"/>
      <c r="B19" s="155"/>
      <c r="C19" s="155"/>
      <c r="D19" s="155"/>
      <c r="E19" s="155"/>
      <c r="F19" s="155"/>
      <c r="G19" s="155"/>
      <c r="H19" s="155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155"/>
      <c r="B20" s="155"/>
      <c r="C20" s="155"/>
      <c r="D20" s="155"/>
      <c r="E20" s="155"/>
      <c r="F20" s="155"/>
      <c r="G20" s="155"/>
      <c r="H20" s="155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>
      <c r="A21" s="155"/>
      <c r="B21" s="155"/>
      <c r="C21" s="155"/>
      <c r="D21" s="155"/>
      <c r="E21" s="155"/>
      <c r="F21" s="155"/>
      <c r="G21" s="155"/>
      <c r="H21" s="155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1">
    <mergeCell ref="D11:E11"/>
    <mergeCell ref="D3:E3"/>
    <mergeCell ref="D4:E4"/>
    <mergeCell ref="D8:E8"/>
    <mergeCell ref="D6:E6"/>
    <mergeCell ref="D7:E7"/>
    <mergeCell ref="D2:E2"/>
    <mergeCell ref="D1:E1"/>
    <mergeCell ref="D5:E5"/>
    <mergeCell ref="D9:E9"/>
    <mergeCell ref="D10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лебедки эл.</vt:lpstr>
      <vt:lpstr>тали эл. (РФ)</vt:lpstr>
      <vt:lpstr>тали руч.(РФ)</vt:lpstr>
      <vt:lpstr>Тали цепные Болгария</vt:lpstr>
      <vt:lpstr>тали руч.(Польша)</vt:lpstr>
      <vt:lpstr>МТМ и лебедки руч.</vt:lpstr>
      <vt:lpstr>запчасти</vt:lpstr>
      <vt:lpstr>автолебедки</vt:lpstr>
      <vt:lpstr>Домкраты реечные</vt:lpstr>
      <vt:lpstr>Тали Болгария</vt:lpstr>
      <vt:lpstr>Тали ВБИ Болгария</vt:lpstr>
      <vt:lpstr>Запчасти Болгария</vt:lpstr>
      <vt:lpstr>Редукторы</vt:lpstr>
      <vt:lpstr>Тормоза крановые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Mitya</cp:lastModifiedBy>
  <dcterms:modified xsi:type="dcterms:W3CDTF">2018-07-08T15:45:32Z</dcterms:modified>
</cp:coreProperties>
</file>